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ramboll-my.sharepoint.com/personal/fehv_ramboll_dk/Documents/Projekter/Asnæsværket/Bilag/"/>
    </mc:Choice>
  </mc:AlternateContent>
  <xr:revisionPtr revIDLastSave="0" documentId="8_{CCA07910-6904-4A29-B56E-01EF4041E270}" xr6:coauthVersionLast="47" xr6:coauthVersionMax="47" xr10:uidLastSave="{00000000-0000-0000-0000-000000000000}"/>
  <bookViews>
    <workbookView xWindow="-120" yWindow="-120" windowWidth="29040" windowHeight="15840" xr2:uid="{CA1DFC99-98D1-4938-9EA6-197D9CA36F43}"/>
  </bookViews>
  <sheets>
    <sheet name="CC -stoffer aminer" sheetId="7" r:id="rId1"/>
    <sheet name="Asnæs Kalundborg Fjord" sheetId="1" r:id="rId2"/>
    <sheet name="Asnæs søer" sheetId="3" r:id="rId3"/>
    <sheet name="Terrestisk deposition" sheetId="5" r:id="rId4"/>
    <sheet name="Afstrømning" sheetId="8" r:id="rId5"/>
    <sheet name="Data Asnæs2" sheetId="6" r:id="rId6"/>
    <sheet name="Baggrundsdata" sheetId="4" r:id="rId7"/>
    <sheet name="R markdown data (REG)" sheetId="9" r:id="rId8"/>
    <sheet name="PNEC NDMA" sheetId="10" r:id="rId9"/>
    <sheet name="PNEC NDEA" sheetId="11" r:id="rId10"/>
    <sheet name="PNEC MA" sheetId="12" r:id="rId11"/>
    <sheet name="PNEC Ethylmethylamin" sheetId="13" r:id="rId12"/>
    <sheet name="PNEC acetaldehyde" sheetId="14" r:id="rId13"/>
    <sheet name="PNEC acrylamid" sheetId="15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0" l="1"/>
  <c r="L38" i="15"/>
  <c r="L39" i="15"/>
  <c r="L34" i="15"/>
  <c r="L35" i="15"/>
  <c r="L36" i="15" s="1"/>
  <c r="H8" i="15" s="1"/>
  <c r="L29" i="15"/>
  <c r="L30" i="15" s="1"/>
  <c r="L32" i="15" s="1"/>
  <c r="F8" i="15" s="1"/>
  <c r="L22" i="15"/>
  <c r="L24" i="15"/>
  <c r="L38" i="14"/>
  <c r="L34" i="14"/>
  <c r="L35" i="14"/>
  <c r="L36" i="14"/>
  <c r="L29" i="14"/>
  <c r="L30" i="14" s="1"/>
  <c r="L32" i="14" s="1"/>
  <c r="L22" i="14"/>
  <c r="L39" i="14" s="1"/>
  <c r="L24" i="14"/>
  <c r="B8" i="14"/>
  <c r="D8" i="14" s="1"/>
  <c r="F8" i="10"/>
  <c r="L38" i="13"/>
  <c r="L34" i="13"/>
  <c r="L35" i="13"/>
  <c r="L36" i="13"/>
  <c r="L28" i="13"/>
  <c r="L29" i="13" s="1"/>
  <c r="L30" i="13" s="1"/>
  <c r="L32" i="13" s="1"/>
  <c r="F8" i="13" s="1"/>
  <c r="L22" i="13"/>
  <c r="L39" i="13" s="1"/>
  <c r="L24" i="13"/>
  <c r="B8" i="13"/>
  <c r="D8" i="13" s="1"/>
  <c r="L38" i="12"/>
  <c r="L34" i="12"/>
  <c r="L35" i="12"/>
  <c r="L36" i="12"/>
  <c r="H8" i="12" s="1"/>
  <c r="L29" i="12"/>
  <c r="L30" i="12" s="1"/>
  <c r="L32" i="12" s="1"/>
  <c r="L22" i="12"/>
  <c r="L39" i="12" s="1"/>
  <c r="L24" i="12"/>
  <c r="B8" i="12"/>
  <c r="D8" i="12"/>
  <c r="F8" i="11"/>
  <c r="H8" i="11"/>
  <c r="L38" i="11"/>
  <c r="L34" i="11"/>
  <c r="L35" i="11"/>
  <c r="L36" i="11"/>
  <c r="L29" i="11"/>
  <c r="L30" i="11" s="1"/>
  <c r="L32" i="11" s="1"/>
  <c r="L22" i="11"/>
  <c r="L39" i="11" s="1"/>
  <c r="L24" i="11"/>
  <c r="B8" i="11"/>
  <c r="D8" i="11" s="1"/>
  <c r="L38" i="10"/>
  <c r="L39" i="10"/>
  <c r="L34" i="10"/>
  <c r="L35" i="10"/>
  <c r="L36" i="10" s="1"/>
  <c r="L29" i="10"/>
  <c r="L30" i="10" s="1"/>
  <c r="L32" i="10" s="1"/>
  <c r="L22" i="10"/>
  <c r="L23" i="10"/>
  <c r="L24" i="10"/>
  <c r="B8" i="10"/>
  <c r="D8" i="10"/>
  <c r="F8" i="14" l="1"/>
  <c r="H8" i="14"/>
  <c r="H8" i="13"/>
  <c r="F8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tc={FE2A393F-E5DC-4085-A2F0-FD17E84E3356}</author>
  </authors>
  <commentList>
    <comment ref="C367" authorId="0" shapeId="0" xr:uid="{FE2A393F-E5DC-4085-A2F0-FD17E84E3356}">
      <text>
        <t>[Threaded comment]
Your version of Excel allows you to read this threaded comment; however, any edits to it will get removed if the file is opened in a newer version of Excel. Learn more: https://go.microsoft.com/fwlink/?linkid=870924
Comment:
    Hvorfor per år?? Kan det så sammenlignes med en PNEC der vel ikke er givet per år?
Reply:
    Så vidt jeg kan se på formlen skal det heller ikke være per år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tc={D559FF4D-8B0E-4501-B3BC-57A4FC5BD4E4}</author>
  </authors>
  <commentList>
    <comment ref="C158" authorId="0" shapeId="0" xr:uid="{D559FF4D-8B0E-4501-B3BC-57A4FC5BD4E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Er enhed korrekt??
Reply:
    Rettet til mg/l
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tc={A68CAA9D-962B-4A2F-A9F1-8ABCD4650E40}</author>
    <author>tc={683E5A4D-0154-44FE-A30B-11D1AB1DF011}</author>
    <author>tc={CCB9735A-D7F1-4E52-AB8F-1FE11D13E671}</author>
    <author>tc={448A5812-2004-4FC4-A60C-AA749AA582ED}</author>
  </authors>
  <commentList>
    <comment ref="I8" authorId="0" shapeId="0" xr:uid="{A68CAA9D-962B-4A2F-A9F1-8ABCD4650E40}">
      <text>
        <t>[Threaded comment]
Your version of Excel allows you to read this threaded comment; however, any edits to it will get removed if the file is opened in a newer version of Excel. Learn more: https://go.microsoft.com/fwlink/?linkid=870924
Comment:
    N/P anvendes til vurdering af en kvælstof belastning.  Ved N/P&gt; 7-12 vurderes generelt at søerne er fosforbegrænset</t>
      </text>
    </comment>
    <comment ref="D220" authorId="1" shapeId="0" xr:uid="{683E5A4D-0154-44FE-A30B-11D1AB1DF01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Ændret fra
4848,98
4848,98
0,97
0,97
242,45
4848,98
2424,49
4848,98
</t>
      </text>
    </comment>
    <comment ref="B268" authorId="2" shapeId="0" xr:uid="{CCB9735A-D7F1-4E52-AB8F-1FE11D13E67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Hvorfor 300?? Og hvor er resulaterne for den korte afstand 600?
Reply:
    Der er ingen brakvandssøer indenfor 600m af værket, der er i alle udregninger af den korteste deposition brugt 600m
</t>
      </text>
    </comment>
    <comment ref="B307" authorId="3" shapeId="0" xr:uid="{448A5812-2004-4FC4-A60C-AA749AA582ED}">
      <text>
        <t>[Threaded comment]
Your version of Excel allows you to read this threaded comment; however, any edits to it will get removed if the file is opened in a newer version of Excel. Learn more: https://go.microsoft.com/fwlink/?linkid=870924
Comment:
    Hvorfor 300?? Og hvor er 600 m
Reply:
    Tilføjet 600, 300 var et levn fra tidligere version</t>
      </text>
    </comment>
  </commentList>
</comments>
</file>

<file path=xl/sharedStrings.xml><?xml version="1.0" encoding="utf-8"?>
<sst xmlns="http://schemas.openxmlformats.org/spreadsheetml/2006/main" count="2459" uniqueCount="535">
  <si>
    <t>Total deposition N</t>
  </si>
  <si>
    <t>kg N/ha</t>
  </si>
  <si>
    <t>Total deposition S</t>
  </si>
  <si>
    <t>kg S/ha</t>
  </si>
  <si>
    <t>Total deposition N og S</t>
  </si>
  <si>
    <t>keq/ha</t>
  </si>
  <si>
    <t>Total deposition kadmium</t>
  </si>
  <si>
    <t>μg/m2</t>
  </si>
  <si>
    <t>Total deposition kviksølv</t>
  </si>
  <si>
    <t>Total deposition krom</t>
  </si>
  <si>
    <t>Total deposition kobber</t>
  </si>
  <si>
    <t>Total deposition nikkel</t>
  </si>
  <si>
    <t>Total deposition bly</t>
  </si>
  <si>
    <t>Total deposition vanadium</t>
  </si>
  <si>
    <t>Total deposition arsen</t>
  </si>
  <si>
    <t>Total deposition molybdæn</t>
  </si>
  <si>
    <t>Total deposition selen</t>
  </si>
  <si>
    <t>Total deposition zink</t>
  </si>
  <si>
    <t>Vand</t>
  </si>
  <si>
    <t xml:space="preserve">Vand 1900 </t>
  </si>
  <si>
    <t>Vand 11800</t>
  </si>
  <si>
    <t>Kadmium</t>
  </si>
  <si>
    <t>Kviksølv</t>
  </si>
  <si>
    <t>--</t>
  </si>
  <si>
    <t>Krom</t>
  </si>
  <si>
    <t>Kobber</t>
  </si>
  <si>
    <t>Nikkel</t>
  </si>
  <si>
    <t>Bly</t>
  </si>
  <si>
    <t>Vanadium</t>
  </si>
  <si>
    <t>Arsen</t>
  </si>
  <si>
    <t>Molybdæn</t>
  </si>
  <si>
    <t>Selen</t>
  </si>
  <si>
    <t>Zink</t>
  </si>
  <si>
    <t>Baggrunds deposition</t>
  </si>
  <si>
    <t>Kalundborg Fjord</t>
  </si>
  <si>
    <t>Volumen</t>
  </si>
  <si>
    <t>Opholdstid</t>
  </si>
  <si>
    <t>Vandudskiftning</t>
  </si>
  <si>
    <t>ha =</t>
  </si>
  <si>
    <t>m²</t>
  </si>
  <si>
    <t>m</t>
  </si>
  <si>
    <t>m³</t>
  </si>
  <si>
    <t>dage</t>
  </si>
  <si>
    <t>per år</t>
  </si>
  <si>
    <t>per m²</t>
  </si>
  <si>
    <t>m³/år</t>
  </si>
  <si>
    <t>per dag</t>
  </si>
  <si>
    <t>m³/dag</t>
  </si>
  <si>
    <t>m/s</t>
  </si>
  <si>
    <t>Sedimentationsrate</t>
  </si>
  <si>
    <t>Volumen V</t>
  </si>
  <si>
    <t>ug/l</t>
  </si>
  <si>
    <t>ligevægt baggrund ug/l</t>
  </si>
  <si>
    <t>Medie</t>
  </si>
  <si>
    <t>Matrice</t>
  </si>
  <si>
    <t>Parameter</t>
  </si>
  <si>
    <t>Datapunkter</t>
  </si>
  <si>
    <t>10% fraktil</t>
  </si>
  <si>
    <t>Hav</t>
  </si>
  <si>
    <t>Sediment</t>
  </si>
  <si>
    <t>Cadmium</t>
  </si>
  <si>
    <t>Chrom</t>
  </si>
  <si>
    <t>Sø</t>
  </si>
  <si>
    <t>Vandløb</t>
  </si>
  <si>
    <t>Barium</t>
  </si>
  <si>
    <t>Vandløb &amp; Sø</t>
  </si>
  <si>
    <t>Koncentrationerne er angivet i mg/kg TS for sediment og i µg/L for vand.</t>
  </si>
  <si>
    <t>Nuværende deposition</t>
  </si>
  <si>
    <t>Ligevægt nuværende depostion ug/l</t>
  </si>
  <si>
    <t>Ligevægt fremtidig deposition ug/l</t>
  </si>
  <si>
    <t>Densitet</t>
  </si>
  <si>
    <t>kg/m³</t>
  </si>
  <si>
    <t>Tørstofindhold</t>
  </si>
  <si>
    <t>%</t>
  </si>
  <si>
    <t>Bulkdensitet</t>
  </si>
  <si>
    <t>kg /m³ DW</t>
  </si>
  <si>
    <t>kg</t>
  </si>
  <si>
    <t>Biota</t>
  </si>
  <si>
    <t>Vand 1900</t>
  </si>
  <si>
    <t>µg/l</t>
  </si>
  <si>
    <t>mg/l</t>
  </si>
  <si>
    <t>kvælstof i vandfasen</t>
  </si>
  <si>
    <t>m/dag</t>
  </si>
  <si>
    <t>mg/gr dw</t>
  </si>
  <si>
    <t>Total deposition solvent/amin</t>
  </si>
  <si>
    <r>
      <t>μg/m</t>
    </r>
    <r>
      <rPr>
        <vertAlign val="superscript"/>
        <sz val="10"/>
        <color theme="1"/>
        <rFont val="Arial"/>
        <family val="2"/>
      </rPr>
      <t>2</t>
    </r>
  </si>
  <si>
    <t>Total deposition andre amin</t>
  </si>
  <si>
    <t>Total deposition piperazin</t>
  </si>
  <si>
    <t>Total deposition nitrosamin</t>
  </si>
  <si>
    <t>Total deposition nitramin</t>
  </si>
  <si>
    <t>Total deposition amid</t>
  </si>
  <si>
    <t>Total deposition formaldehyd</t>
  </si>
  <si>
    <t>Total deposition acetaldehyd</t>
  </si>
  <si>
    <t>Total deposition acetone</t>
  </si>
  <si>
    <t>Aminer</t>
  </si>
  <si>
    <t>Nitrosaminer</t>
  </si>
  <si>
    <t>Amider</t>
  </si>
  <si>
    <t>Aldehyder og ketoner</t>
  </si>
  <si>
    <t>Halveringstider</t>
  </si>
  <si>
    <t>PNEC</t>
  </si>
  <si>
    <t>Ferskvand</t>
  </si>
  <si>
    <t>Sediment (mg/kgTS)</t>
  </si>
  <si>
    <t>Sediment (mg/kgTS</t>
  </si>
  <si>
    <t>Jord (mg/kgTS)</t>
  </si>
  <si>
    <t>k -dg</t>
  </si>
  <si>
    <t>k-år</t>
  </si>
  <si>
    <t>mg/kgTS</t>
  </si>
  <si>
    <t>mg/kgTS (halveringstid)</t>
  </si>
  <si>
    <t>Saltvand (mg/l)</t>
  </si>
  <si>
    <t>1900 m</t>
  </si>
  <si>
    <t>11800 m</t>
  </si>
  <si>
    <t xml:space="preserve">1900 m </t>
  </si>
  <si>
    <t xml:space="preserve">11800 m </t>
  </si>
  <si>
    <t>Målsatte søer</t>
  </si>
  <si>
    <t>navn</t>
  </si>
  <si>
    <t>Saltbækvig</t>
  </si>
  <si>
    <t>Mulen</t>
  </si>
  <si>
    <t>Krageø Sø</t>
  </si>
  <si>
    <t>Etdam</t>
  </si>
  <si>
    <t>Tidam</t>
  </si>
  <si>
    <t>Grevens Sø</t>
  </si>
  <si>
    <t>Løgtved 1</t>
  </si>
  <si>
    <t>Løgtved 2</t>
  </si>
  <si>
    <t>Tissø</t>
  </si>
  <si>
    <t>Skiften Sø</t>
  </si>
  <si>
    <t>n/a</t>
  </si>
  <si>
    <t>N/a</t>
  </si>
  <si>
    <t>Deposition</t>
  </si>
  <si>
    <t xml:space="preserve"> Baggrundsdeposition</t>
  </si>
  <si>
    <t>Søer &gt; 0,5 o/oo</t>
  </si>
  <si>
    <t>Volumen resp. Dybde (m³; m)</t>
  </si>
  <si>
    <t>Sedimentationskonstant (-år)</t>
  </si>
  <si>
    <t xml:space="preserve"> Saltbækvig</t>
  </si>
  <si>
    <t>Vand 1900 m</t>
  </si>
  <si>
    <t>Vand 11800 m</t>
  </si>
  <si>
    <t>Krageø</t>
  </si>
  <si>
    <t>Fremtidig deposition</t>
  </si>
  <si>
    <t>Søer &lt; 0,5 o/oo</t>
  </si>
  <si>
    <t>gr/m³ eller mg/l</t>
  </si>
  <si>
    <t>Beregning pr. m²</t>
  </si>
  <si>
    <t>Sediment karakteristik</t>
  </si>
  <si>
    <t>Generelt miljøkvalitetskrav</t>
  </si>
  <si>
    <t>Baggrund ug/l</t>
  </si>
  <si>
    <t>m³ respektive dybde</t>
  </si>
  <si>
    <t>Til beregning</t>
  </si>
  <si>
    <t>Højeste værdi</t>
  </si>
  <si>
    <t>Fremtidig</t>
  </si>
  <si>
    <t>% af gennemsnitsskoncentation</t>
  </si>
  <si>
    <t xml:space="preserve">Fremtidig </t>
  </si>
  <si>
    <t>Græs</t>
  </si>
  <si>
    <t>Skov</t>
  </si>
  <si>
    <t xml:space="preserve">Skov </t>
  </si>
  <si>
    <t>Total</t>
  </si>
  <si>
    <t>Fremtidig depostion</t>
  </si>
  <si>
    <t>Generel MKK saltvand</t>
  </si>
  <si>
    <t>Naturlig baggrund (MST)</t>
  </si>
  <si>
    <t>Kravværdi generelt MKK</t>
  </si>
  <si>
    <t>Marint</t>
  </si>
  <si>
    <t>Maksimumkoncentration</t>
  </si>
  <si>
    <t xml:space="preserve">Ferskvand </t>
  </si>
  <si>
    <t>Generelt MKK</t>
  </si>
  <si>
    <t>sediment MKK Marint</t>
  </si>
  <si>
    <t>Naturligbaggrund marint</t>
  </si>
  <si>
    <t xml:space="preserve">Korrigeret naturlig baggrund </t>
  </si>
  <si>
    <t>sediment MKK Ferskvand</t>
  </si>
  <si>
    <t>Naturligbaggrund Fersk</t>
  </si>
  <si>
    <t>Deposition inddata</t>
  </si>
  <si>
    <t>mg/kg dw</t>
  </si>
  <si>
    <t>kvælstof i sediment</t>
  </si>
  <si>
    <t>Miljøstyrelsens estimat for "naturlige" baggrundsværdier</t>
  </si>
  <si>
    <t>Ændring i deponering</t>
  </si>
  <si>
    <t>Generelle miljøkvalitetskrav for marien og ferske vandomårder inkl. naturlige baggrundsværdier</t>
  </si>
  <si>
    <t>Miljøkvalitetskrav for marien og ferske sedimenter inkl. naturlige baggrundsværdier</t>
  </si>
  <si>
    <t>Miljøkvalitetskrav for marient og fersk biota</t>
  </si>
  <si>
    <t>µg/kg ww</t>
  </si>
  <si>
    <t xml:space="preserve">Marint </t>
  </si>
  <si>
    <t>Jordkvalitetskriterier og afskæring for terrestiske forhold</t>
  </si>
  <si>
    <t>Jordkvalitetskriterium</t>
  </si>
  <si>
    <t>Afskæringskriterium</t>
  </si>
  <si>
    <t>PNEC for for marien og ferske vandområder samt jord inkl. sedimenter</t>
  </si>
  <si>
    <t xml:space="preserve">Halveringstider samt respektive ratekonstanter for stoffer til CO₂ fangst </t>
  </si>
  <si>
    <t>Halveringstider dag</t>
  </si>
  <si>
    <t>Areal</t>
  </si>
  <si>
    <t>Middeldybde</t>
  </si>
  <si>
    <t>Vandudskiftning  Qud</t>
  </si>
  <si>
    <t>Clearingskonstant</t>
  </si>
  <si>
    <t>Clearingskonstent alger</t>
  </si>
  <si>
    <t>Sedimentationsrate alger (N)</t>
  </si>
  <si>
    <t>Vandfasen - stof ligevægt</t>
  </si>
  <si>
    <t>Generelt miljøkvalitetskrav inkl. naturlig baggrund (ug/l)</t>
  </si>
  <si>
    <t xml:space="preserve">Baggrund </t>
  </si>
  <si>
    <t>ug/kg ww</t>
  </si>
  <si>
    <t>Måling Kalundborg</t>
  </si>
  <si>
    <t>Miljøkvalitetskrav</t>
  </si>
  <si>
    <t>Miljøfremmede og sporstoffer</t>
  </si>
  <si>
    <t>Vandfasen 1900</t>
  </si>
  <si>
    <t>Vandfasen 11800</t>
  </si>
  <si>
    <t>Kvælstof ligevægt i vandfase og sediment</t>
  </si>
  <si>
    <t>Stoffer til CO₂ fangst</t>
  </si>
  <si>
    <t>Kumuleret</t>
  </si>
  <si>
    <t>PNEC for marine vandområder samt sediment inkl. halveringstider og  ratekonstanter for stoffer til CO₂ fangt</t>
  </si>
  <si>
    <t>Ligevægtskoncentrationer for vandfasen og sedimentkoncentrationer inkl. halveringtider for stoffer til CO₂ fangst</t>
  </si>
  <si>
    <t>Dårlig økologisk tilstand</t>
  </si>
  <si>
    <t>God økologisk tilstand</t>
  </si>
  <si>
    <t>Bemærkning VP</t>
  </si>
  <si>
    <t>Ringe økologisk tilstand</t>
  </si>
  <si>
    <t>Moderat økologisk tilstand</t>
  </si>
  <si>
    <t>Høj økologisk tilstand</t>
  </si>
  <si>
    <t>Ukendt</t>
  </si>
  <si>
    <t>Belastning og indsatsbehov ukendt</t>
  </si>
  <si>
    <t>N/P forhold årsgns</t>
  </si>
  <si>
    <t>Kemisk tilstand</t>
  </si>
  <si>
    <t>God</t>
  </si>
  <si>
    <t>N/P forhold sommergns</t>
  </si>
  <si>
    <t>Fosforkoncentration (mg/l)</t>
  </si>
  <si>
    <t>Kvæstofkoncentrationer (mg/l)</t>
  </si>
  <si>
    <t>Søtype</t>
  </si>
  <si>
    <t>Målsætning</t>
  </si>
  <si>
    <t>Saltholdighed</t>
  </si>
  <si>
    <t>Sommerkoncentration fra MST seneste prøvetagnings år</t>
  </si>
  <si>
    <t>Arealspecifik afstrømning</t>
  </si>
  <si>
    <t>Søer som potentielt påvirkes af deposition</t>
  </si>
  <si>
    <t>Navn</t>
  </si>
  <si>
    <t>Sedimentations og clearingskonstanter</t>
  </si>
  <si>
    <t>m/dg</t>
  </si>
  <si>
    <t>Clearingskonstant (alger, N)</t>
  </si>
  <si>
    <t>Sedimentationskonstant (N, -år))</t>
  </si>
  <si>
    <t>Generelt marint miljøkvalitetskrav (ug/l)</t>
  </si>
  <si>
    <t>Generelt marint miljøkvalitetskrav ug/l</t>
  </si>
  <si>
    <t>Generelt miljøkvalitetskrav ferskvand ug/l</t>
  </si>
  <si>
    <t>gr/m³ svarende til mg/l</t>
  </si>
  <si>
    <t>Højeste</t>
  </si>
  <si>
    <t>Kvælstof vandfase</t>
  </si>
  <si>
    <t>Kvælstof sediment</t>
  </si>
  <si>
    <t>Sedimentkarakteristika</t>
  </si>
  <si>
    <t>30-40</t>
  </si>
  <si>
    <t>10-20</t>
  </si>
  <si>
    <t>8-15</t>
  </si>
  <si>
    <t>10-25</t>
  </si>
  <si>
    <t>5-10</t>
  </si>
  <si>
    <t>15-25</t>
  </si>
  <si>
    <t>10-15</t>
  </si>
  <si>
    <t>15-30</t>
  </si>
  <si>
    <t>91Do</t>
  </si>
  <si>
    <t>Tålegrænser</t>
  </si>
  <si>
    <t>N 166</t>
  </si>
  <si>
    <t>Ikke relevant</t>
  </si>
  <si>
    <t>N 154 (Sejerøbugt, Saltbækvig…)</t>
  </si>
  <si>
    <t>N 156 (Store Åmose, Skarresø…)</t>
  </si>
  <si>
    <t>N 157 (Åmosen, Tissø, …)</t>
  </si>
  <si>
    <t>§ 3 Arealer</t>
  </si>
  <si>
    <t>Overdrev</t>
  </si>
  <si>
    <t>Klit</t>
  </si>
  <si>
    <t xml:space="preserve">Hede </t>
  </si>
  <si>
    <t>Fersk eng</t>
  </si>
  <si>
    <t>Standeng</t>
  </si>
  <si>
    <t>Mose og kær</t>
  </si>
  <si>
    <t>Løvskov</t>
  </si>
  <si>
    <t>Nåleskov</t>
  </si>
  <si>
    <t>8-20</t>
  </si>
  <si>
    <t>5-30</t>
  </si>
  <si>
    <t>5-8</t>
  </si>
  <si>
    <t>Tålegrænse</t>
  </si>
  <si>
    <t>Jordkarakteristik</t>
  </si>
  <si>
    <t>Maks Skov</t>
  </si>
  <si>
    <t xml:space="preserve">Kg N/ha </t>
  </si>
  <si>
    <t xml:space="preserve">Baggrundsdeposition </t>
  </si>
  <si>
    <t>Procent af tålegrænse (%)</t>
  </si>
  <si>
    <t>ingen merdepostion</t>
  </si>
  <si>
    <t>Tålegrænse (ug/m²/år)</t>
  </si>
  <si>
    <t>Procentuel af tålegrænse</t>
  </si>
  <si>
    <t>Median i danske jorder</t>
  </si>
  <si>
    <t>PNEC Jord (mg/kgTS)</t>
  </si>
  <si>
    <t>Total hydraulisk estimat</t>
  </si>
  <si>
    <t>Procentuel andel af Gen. MKK</t>
  </si>
  <si>
    <t>Tålegrænse (mg/m²)</t>
  </si>
  <si>
    <t>Tålegrænser (kg N/m²/år)</t>
  </si>
  <si>
    <t>Tålegrænse (kg N/m²/år)</t>
  </si>
  <si>
    <t>10</t>
  </si>
  <si>
    <t>Laveste tålegrænse</t>
  </si>
  <si>
    <t>Sø-karakteristika</t>
  </si>
  <si>
    <t>Middeledybde (m)</t>
  </si>
  <si>
    <t>Areal (m²)</t>
  </si>
  <si>
    <t>Volumen (m³)</t>
  </si>
  <si>
    <t>Opland (ha)</t>
  </si>
  <si>
    <t>Vandudskiftning (m3/år)</t>
  </si>
  <si>
    <t>Fremtidig deposition metaller og sporstoffer ift foreslåede tålegrænse</t>
  </si>
  <si>
    <t>Afstand m</t>
  </si>
  <si>
    <t>Vand max</t>
  </si>
  <si>
    <t>Græs max</t>
  </si>
  <si>
    <t>Vand 300</t>
  </si>
  <si>
    <t>Vand 290</t>
  </si>
  <si>
    <t>Græs 80</t>
  </si>
  <si>
    <t xml:space="preserve">Græs 330 </t>
  </si>
  <si>
    <t>Græs 330</t>
  </si>
  <si>
    <t>Græs 30</t>
  </si>
  <si>
    <t>Græs 120</t>
  </si>
  <si>
    <t>Skov max</t>
  </si>
  <si>
    <t>Vand max estimeret</t>
  </si>
  <si>
    <t>Græs max estimeret</t>
  </si>
  <si>
    <t xml:space="preserve">Vand max </t>
  </si>
  <si>
    <t xml:space="preserve">Græs max </t>
  </si>
  <si>
    <t>Acetaldehyd</t>
  </si>
  <si>
    <t>Acetone</t>
  </si>
  <si>
    <t>-</t>
  </si>
  <si>
    <t>Formaldehyd  (µg/l)</t>
  </si>
  <si>
    <r>
      <t>Saltvand (m</t>
    </r>
    <r>
      <rPr>
        <sz val="10"/>
        <rFont val="Arial"/>
        <family val="2"/>
      </rPr>
      <t>g/l)</t>
    </r>
  </si>
  <si>
    <r>
      <t>Ferskvand (m</t>
    </r>
    <r>
      <rPr>
        <sz val="10"/>
        <rFont val="Arial"/>
        <family val="2"/>
      </rPr>
      <t>g/l)</t>
    </r>
  </si>
  <si>
    <t xml:space="preserve">Formaldehyd  </t>
  </si>
  <si>
    <t>Fremtidig maks deposition</t>
  </si>
  <si>
    <t>Vand maks 650 estimeret</t>
  </si>
  <si>
    <t>Baggrund</t>
  </si>
  <si>
    <t>Opfyldt</t>
  </si>
  <si>
    <t>opfyldt</t>
  </si>
  <si>
    <t>Kvælstof bidrag %</t>
  </si>
  <si>
    <t>Fremtidig ligevægt i vandfasen</t>
  </si>
  <si>
    <t>Ligevægt i sediment</t>
  </si>
  <si>
    <t>Ferskvand (mg/l)</t>
  </si>
  <si>
    <t>Fremtidig maksimumdepostion</t>
  </si>
  <si>
    <t>Fremtidig maks depostion</t>
  </si>
  <si>
    <t xml:space="preserve">skov 400 </t>
  </si>
  <si>
    <t>Formaldehyd</t>
  </si>
  <si>
    <t>Acetaldehyp</t>
  </si>
  <si>
    <t>600 maks</t>
  </si>
  <si>
    <t>1900 maks</t>
  </si>
  <si>
    <t>11800 maks</t>
  </si>
  <si>
    <t>PNEC Saltvand (mg/l)</t>
  </si>
  <si>
    <t>PNEC Sediment (mg/kgTS)</t>
  </si>
  <si>
    <t xml:space="preserve"> PNEC Sediment (mg/kgTS)</t>
  </si>
  <si>
    <t>Vand maks 600</t>
  </si>
  <si>
    <t>Fremtidig maks deposition ug/l 600</t>
  </si>
  <si>
    <t>Fremtidig maks deposition ug/l 1900</t>
  </si>
  <si>
    <t>Fremtidig mak deposition 11800</t>
  </si>
  <si>
    <t>Beregnet PNEC i saltvand***</t>
  </si>
  <si>
    <t>Beregnet PNEC i marint sediment</t>
  </si>
  <si>
    <t>Beregnet PNEC i ferskvand</t>
  </si>
  <si>
    <t>Beregnet PNEC i fersk sediment</t>
  </si>
  <si>
    <t>Beregnet PNEC i jord</t>
  </si>
  <si>
    <t>Methylamin (MA)</t>
  </si>
  <si>
    <t>0,021*</t>
  </si>
  <si>
    <t>Ethylamin (EA)</t>
  </si>
  <si>
    <t>Morpholin (MORP)</t>
  </si>
  <si>
    <t>Etanolamin (MEA)</t>
  </si>
  <si>
    <t>Ethylmethylamin</t>
  </si>
  <si>
    <t>(0,017)**</t>
  </si>
  <si>
    <t>Dimethylamin (DMA)</t>
  </si>
  <si>
    <t>Diethylamin</t>
  </si>
  <si>
    <t>Piperazin (PZ)</t>
  </si>
  <si>
    <t>komponent 1</t>
  </si>
  <si>
    <t>komponent 2</t>
  </si>
  <si>
    <t>komponent 3</t>
  </si>
  <si>
    <t>komponent 4</t>
  </si>
  <si>
    <t>0,1 m³</t>
  </si>
  <si>
    <t>0,1 m dybde</t>
  </si>
  <si>
    <t>Halveringstider salt</t>
  </si>
  <si>
    <t>Halveringstider fersk</t>
  </si>
  <si>
    <t>Fersk</t>
  </si>
  <si>
    <t>Ligevægt i vandfasen</t>
  </si>
  <si>
    <t>Brakvandssøer</t>
  </si>
  <si>
    <t>Ferske søer</t>
  </si>
  <si>
    <t>Vandudskiftning Q/V -år</t>
  </si>
  <si>
    <t>Propylamin</t>
  </si>
  <si>
    <r>
      <t>μg/m</t>
    </r>
    <r>
      <rPr>
        <vertAlign val="superscript"/>
        <sz val="10"/>
        <color theme="1"/>
        <rFont val="Arial"/>
        <family val="2"/>
      </rPr>
      <t>3</t>
    </r>
    <r>
      <rPr>
        <sz val="9"/>
        <color theme="1"/>
        <rFont val="Verdana"/>
        <family val="2"/>
      </rPr>
      <t/>
    </r>
  </si>
  <si>
    <t>&lt; 0,5 o/oo</t>
  </si>
  <si>
    <t>&gt;0,5 o/oo</t>
  </si>
  <si>
    <t>Grunddata ikke opdelt på aminer</t>
  </si>
  <si>
    <t>Data kun for aminer - angivet på enkelt komponenter</t>
  </si>
  <si>
    <t>Anvendte PNEC for marine og ferske vandområder samt terrestriske arealer</t>
  </si>
  <si>
    <t>maks 1900 vand</t>
  </si>
  <si>
    <t>maks. 11800 vand</t>
  </si>
  <si>
    <t xml:space="preserve">Halveringtider for ferske områder - vandfasen T1/2 </t>
  </si>
  <si>
    <t xml:space="preserve">Halverringstider for marine områder - vandfasen T1/2 </t>
  </si>
  <si>
    <t>Aminer - Ligevægt i vandfasen</t>
  </si>
  <si>
    <t>Aminer - Sediment ligevægt uden halveringstid</t>
  </si>
  <si>
    <t>Aminer . Sedimentligevægt Sedimentering med halvering jf. fersk vandfase</t>
  </si>
  <si>
    <t>1.0</t>
  </si>
  <si>
    <t>Søer</t>
  </si>
  <si>
    <t>2.0</t>
  </si>
  <si>
    <t>0,05l/s/ha</t>
  </si>
  <si>
    <t>Saltvand PNEC</t>
  </si>
  <si>
    <t>Ferskvand PNEC</t>
  </si>
  <si>
    <t>PNEC fersk Sediment (mg/kgTS</t>
  </si>
  <si>
    <t>PNECSediment (mg/kgTS)</t>
  </si>
  <si>
    <t>maksimumsdeposioner 600 (ingen brakvandssøer)</t>
  </si>
  <si>
    <t>maks.1900 m</t>
  </si>
  <si>
    <t xml:space="preserve">maks 11800 m </t>
  </si>
  <si>
    <t>sediment ligevægt uden halveringstid</t>
  </si>
  <si>
    <t>sediment ligevægt med halveringstid</t>
  </si>
  <si>
    <t>maksimumsdeposioner maks. 600</t>
  </si>
  <si>
    <t>Brakvandssøer ligevægtskoncentrationer</t>
  </si>
  <si>
    <t>Ferske søer ligevægtskoncentrationer</t>
  </si>
  <si>
    <t>vand maks 1900 m</t>
  </si>
  <si>
    <t xml:space="preserve">vand maks 11800 m </t>
  </si>
  <si>
    <t>Terrestrisk natur</t>
  </si>
  <si>
    <t>anvendte værdier ferskvand</t>
  </si>
  <si>
    <t>maks depostion</t>
  </si>
  <si>
    <t>Ligevægt i jord</t>
  </si>
  <si>
    <t>Ligevægtkoncentration fra forskellige kilder</t>
  </si>
  <si>
    <t>maks 1900</t>
  </si>
  <si>
    <t>maks 11800</t>
  </si>
  <si>
    <t>Ingen relevante stoffer</t>
  </si>
  <si>
    <t>MST målinger gns. Vandfase</t>
  </si>
  <si>
    <t>MST målinger sediment</t>
  </si>
  <si>
    <t>Solvent/amin</t>
  </si>
  <si>
    <r>
      <t>μg/m</t>
    </r>
    <r>
      <rPr>
        <vertAlign val="superscript"/>
        <sz val="10"/>
        <color theme="0" tint="-0.14999847407452621"/>
        <rFont val="Arial"/>
        <family val="2"/>
      </rPr>
      <t>2</t>
    </r>
  </si>
  <si>
    <t>Andre aminer</t>
  </si>
  <si>
    <t>Nitrosamin</t>
  </si>
  <si>
    <t>Nitramin</t>
  </si>
  <si>
    <t>Amid</t>
  </si>
  <si>
    <t>Sedimentligevægt uden halveringstid</t>
  </si>
  <si>
    <t>Sedimentligevægt med halveringstid</t>
  </si>
  <si>
    <t>Sediment (ligevægt-) koncentration for 0,1 m³</t>
  </si>
  <si>
    <t>Fremtidig projektbelastning ift. måltal</t>
  </si>
  <si>
    <t>0,05 l/s/ha</t>
  </si>
  <si>
    <t>Matematiske parametre</t>
  </si>
  <si>
    <t>Ligevægt af baggrundsdeposition</t>
  </si>
  <si>
    <t>Ligevægt af projektdeposition</t>
  </si>
  <si>
    <t>Ligevægt af fremtidig deposition</t>
  </si>
  <si>
    <t>Ligevægt for baggrundsdeposition</t>
  </si>
  <si>
    <t>Vand maks. 600</t>
  </si>
  <si>
    <t>Støtteværdier mg/l (VP) vandplandata.dk</t>
  </si>
  <si>
    <t>vand maks. 1900 m</t>
  </si>
  <si>
    <t>Sediment (mg/kgTS) PNEC</t>
  </si>
  <si>
    <t>vand maks 600</t>
  </si>
  <si>
    <t>Specifik for aldehyder/ketoner</t>
  </si>
  <si>
    <t>specifik for aldehyder/ketoner</t>
  </si>
  <si>
    <t xml:space="preserve">kvælstofdeposition </t>
  </si>
  <si>
    <t>Ligevægtskoncentration i jord</t>
  </si>
  <si>
    <t>Vandudskiftning Qud m³/år (Q/V)</t>
  </si>
  <si>
    <t xml:space="preserve">maks. </t>
  </si>
  <si>
    <t>Maks.</t>
  </si>
  <si>
    <t xml:space="preserve">Methylamin </t>
  </si>
  <si>
    <t>Ethylamin</t>
  </si>
  <si>
    <t>Morpholin</t>
  </si>
  <si>
    <t>Etanolamin</t>
  </si>
  <si>
    <t>Dimethylamin</t>
  </si>
  <si>
    <t>Piperazin</t>
  </si>
  <si>
    <t>Stof</t>
  </si>
  <si>
    <t>afstrømning (l/s/ha)</t>
  </si>
  <si>
    <t>afstrømning (l/år/ha)</t>
  </si>
  <si>
    <t>Jordkoncentration (mg/m²)</t>
  </si>
  <si>
    <t>Jordkoncentration (mg/ha)</t>
  </si>
  <si>
    <t>mg/l/år</t>
  </si>
  <si>
    <t>Afstand (m)</t>
  </si>
  <si>
    <t xml:space="preserve">Ligevægt i jord </t>
  </si>
  <si>
    <t>Komponent 1</t>
  </si>
  <si>
    <t>Komponent 2</t>
  </si>
  <si>
    <t>Komponent 3</t>
  </si>
  <si>
    <t>Komponent 4</t>
  </si>
  <si>
    <t>PNEC/MKK (mg/l)</t>
  </si>
  <si>
    <t>mg/kg</t>
  </si>
  <si>
    <t>Integrale (mg/kg, 0-15000m)</t>
  </si>
  <si>
    <t>PNEC/MKK (mg/l) saltvand</t>
  </si>
  <si>
    <t>PNEC/MKK (mg/l) ferskvand</t>
  </si>
  <si>
    <t>Tabel inkluderet i selve notat</t>
  </si>
  <si>
    <t>Enhed</t>
  </si>
  <si>
    <t>Afstand</t>
  </si>
  <si>
    <t>0,0091/0,0091</t>
  </si>
  <si>
    <t>Generelt MKK Fersk/Saltvand (mg/l)</t>
  </si>
  <si>
    <t>maksimumsdepositioner</t>
  </si>
  <si>
    <t>maksimumsdepositioner 600</t>
  </si>
  <si>
    <t>Molybdaen</t>
  </si>
  <si>
    <t>Kviksoelv</t>
  </si>
  <si>
    <t>Halveringstid</t>
  </si>
  <si>
    <t>RATIO</t>
  </si>
  <si>
    <t>Data til R markdown fil</t>
  </si>
  <si>
    <t>Nitrosaminer + nitraminer</t>
  </si>
  <si>
    <t xml:space="preserve">vand maks 600 </t>
  </si>
  <si>
    <t>Eksempel fra R</t>
  </si>
  <si>
    <t>Fremtidig koncentration af deponerede metaller og sporstoffer ift. forkvalitetskriteriet og foreslåede PNEC samt median i danske jorde</t>
  </si>
  <si>
    <t>Tungmetaller</t>
  </si>
  <si>
    <t>Ændring i deposition</t>
  </si>
  <si>
    <t>maks 600 vand</t>
  </si>
  <si>
    <t>Overskridelse (%)</t>
  </si>
  <si>
    <t>vand maks. estimeret 600</t>
  </si>
  <si>
    <t>vandfasen maks. 600 estimeret</t>
  </si>
  <si>
    <t>Vand maks 600 estimeret</t>
  </si>
  <si>
    <t>vand 600</t>
  </si>
  <si>
    <t>Fisk</t>
  </si>
  <si>
    <t>Alge</t>
  </si>
  <si>
    <t>Dafnie</t>
  </si>
  <si>
    <t>EC50</t>
  </si>
  <si>
    <t>LC50</t>
  </si>
  <si>
    <t>RHOSolid</t>
  </si>
  <si>
    <t>kg/m^3</t>
  </si>
  <si>
    <t>RHOwater</t>
  </si>
  <si>
    <t>RHOair</t>
  </si>
  <si>
    <t>TEMP</t>
  </si>
  <si>
    <t>K</t>
  </si>
  <si>
    <t>PNEC_freshwater</t>
  </si>
  <si>
    <t>PNEC_saltwater</t>
  </si>
  <si>
    <t>PNEC_soil</t>
  </si>
  <si>
    <t>PNEC_sediment</t>
  </si>
  <si>
    <t>SUSPwater</t>
  </si>
  <si>
    <t>mgsolid/lwater</t>
  </si>
  <si>
    <t>mg/kg DW</t>
  </si>
  <si>
    <t>Fsolidsusp</t>
  </si>
  <si>
    <t>m³/m³</t>
  </si>
  <si>
    <t>Fwatersusp</t>
  </si>
  <si>
    <t>Focsusp</t>
  </si>
  <si>
    <t>kg/kg</t>
  </si>
  <si>
    <t>Fsolidsed</t>
  </si>
  <si>
    <t>Fwatersed</t>
  </si>
  <si>
    <t>Focsed</t>
  </si>
  <si>
    <t>Fsolidsoil</t>
  </si>
  <si>
    <t>Fwatersoil</t>
  </si>
  <si>
    <t>Fairsoil</t>
  </si>
  <si>
    <t>Focsoil</t>
  </si>
  <si>
    <t>Fomsoil</t>
  </si>
  <si>
    <t>R</t>
  </si>
  <si>
    <t>Pa*m³/mol*K</t>
  </si>
  <si>
    <t>RHO_soil</t>
  </si>
  <si>
    <t xml:space="preserve">kg/m³ </t>
  </si>
  <si>
    <t>Koc</t>
  </si>
  <si>
    <t>l/kg</t>
  </si>
  <si>
    <t>Kp_soil</t>
  </si>
  <si>
    <t>VP</t>
  </si>
  <si>
    <t>Pa</t>
  </si>
  <si>
    <t>MOLW</t>
  </si>
  <si>
    <t>g/mol</t>
  </si>
  <si>
    <t>SOL</t>
  </si>
  <si>
    <t>HENRY</t>
  </si>
  <si>
    <t>Pa*m³/mol</t>
  </si>
  <si>
    <t>Kair-water</t>
  </si>
  <si>
    <t>Ksoil-water</t>
  </si>
  <si>
    <t>RHO_susp</t>
  </si>
  <si>
    <t>Kp_susp</t>
  </si>
  <si>
    <t>Ksusp-water</t>
  </si>
  <si>
    <t>Omregning fra WW til DW</t>
  </si>
  <si>
    <t>Soil</t>
  </si>
  <si>
    <t>PNEC_sediment_marine</t>
  </si>
  <si>
    <t>Clearingskonstant alger</t>
  </si>
  <si>
    <t>-s</t>
  </si>
  <si>
    <t>-år</t>
  </si>
  <si>
    <t>-dg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</si>
</sst>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0.0E+00"/>
    <numFmt numFmtId="165" formatCode="0.000"/>
    <numFmt numFmtId="166" formatCode="0.0000"/>
    <numFmt numFmtId="167" formatCode="0.0000000"/>
    <numFmt numFmtId="168" formatCode="#\ ###\ ###\ ##0;\-#\ ###\ ###\ ##0"/>
    <numFmt numFmtId="169" formatCode="0.0"/>
    <numFmt numFmtId="170" formatCode="0.000000000"/>
    <numFmt numFmtId="171" formatCode="0.00000"/>
    <numFmt numFmtId="172" formatCode="0.0000000000"/>
    <numFmt numFmtId="173" formatCode="0.000_ ;\-0.000\ "/>
    <numFmt numFmtId="174" formatCode="0.0%"/>
    <numFmt numFmtId="175" formatCode="0.000000"/>
    <numFmt numFmtId="176" formatCode="#\ ###\ ##0"/>
    <numFmt numFmtId="177" formatCode="0.0000000000000000000000000E+00"/>
    <numFmt numFmtId="178" formatCode="0.00000000"/>
  </numFmts>
  <fonts count="28" x14ac:knownFonts="1">
    <font>
      <sz val="9"/>
      <color theme="1"/>
      <name val="Verdana"/>
      <family val="2"/>
    </font>
    <font>
      <sz val="10"/>
      <name val="Arial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vertAlign val="superscript"/>
      <sz val="10"/>
      <color theme="1"/>
      <name val="Arial"/>
      <family val="2"/>
    </font>
    <font>
      <b/>
      <sz val="10"/>
      <name val="Arial"/>
      <family val="2"/>
    </font>
    <font>
      <i/>
      <sz val="9"/>
      <color theme="1"/>
      <name val="Verdana"/>
      <family val="2"/>
    </font>
    <font>
      <sz val="9"/>
      <color theme="0" tint="-0.34998626667073579"/>
      <name val="Verdana"/>
      <family val="2"/>
    </font>
    <font>
      <sz val="9"/>
      <name val="Arial"/>
      <family val="2"/>
    </font>
    <font>
      <b/>
      <i/>
      <sz val="9"/>
      <color theme="1"/>
      <name val="Verdana"/>
      <family val="2"/>
    </font>
    <font>
      <i/>
      <sz val="10"/>
      <name val="Arial"/>
      <family val="2"/>
    </font>
    <font>
      <i/>
      <sz val="9"/>
      <name val="Arial"/>
      <family val="2"/>
    </font>
    <font>
      <sz val="8"/>
      <name val="Verdana"/>
      <family val="2"/>
    </font>
    <font>
      <sz val="9"/>
      <color rgb="FF9C0006"/>
      <name val="Verdana"/>
      <family val="2"/>
    </font>
    <font>
      <b/>
      <sz val="9"/>
      <color rgb="FFFA7D00"/>
      <name val="Verdana"/>
      <family val="2"/>
    </font>
    <font>
      <sz val="9"/>
      <color rgb="FFFF0000"/>
      <name val="Arial"/>
      <family val="2"/>
    </font>
    <font>
      <sz val="8"/>
      <color theme="1"/>
      <name val="Verdana"/>
      <family val="2"/>
    </font>
    <font>
      <sz val="8"/>
      <color rgb="FFFF0000"/>
      <name val="Verdana"/>
      <family val="2"/>
    </font>
    <font>
      <sz val="9"/>
      <color theme="0" tint="-0.14999847407452621"/>
      <name val="Verdana"/>
      <family val="2"/>
    </font>
    <font>
      <vertAlign val="superscript"/>
      <sz val="10"/>
      <color theme="0" tint="-0.14999847407452621"/>
      <name val="Arial"/>
      <family val="2"/>
    </font>
    <font>
      <sz val="9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b/>
      <sz val="9"/>
      <color theme="0"/>
      <name val="Verdana"/>
      <family val="2"/>
    </font>
    <font>
      <b/>
      <sz val="9"/>
      <name val="Verdana"/>
      <family val="2"/>
    </font>
    <font>
      <sz val="9"/>
      <color theme="2"/>
      <name val="Verdana"/>
      <family val="2"/>
    </font>
    <font>
      <sz val="9"/>
      <name val="Verdana"/>
      <family val="2"/>
    </font>
    <font>
      <sz val="9"/>
      <color rgb="FFFF0000"/>
      <name val="Verdana"/>
      <family val="2"/>
    </font>
    <font>
      <sz val="9"/>
      <color rgb="FF92D05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</fills>
  <borders count="13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13" fillId="6" borderId="0" applyNumberFormat="0" applyBorder="0" applyAlignment="0" applyProtection="0"/>
    <xf numFmtId="0" fontId="14" fillId="7" borderId="128" applyNumberFormat="0" applyAlignment="0" applyProtection="0"/>
    <xf numFmtId="0" fontId="22" fillId="8" borderId="130" applyNumberFormat="0" applyAlignment="0" applyProtection="0"/>
  </cellStyleXfs>
  <cellXfs count="697">
    <xf numFmtId="0" fontId="0" fillId="0" borderId="0" xfId="0"/>
    <xf numFmtId="165" fontId="0" fillId="0" borderId="2" xfId="0" applyNumberFormat="1" applyBorder="1"/>
    <xf numFmtId="2" fontId="0" fillId="0" borderId="2" xfId="0" applyNumberFormat="1" applyBorder="1"/>
    <xf numFmtId="167" fontId="0" fillId="0" borderId="0" xfId="0" applyNumberFormat="1"/>
    <xf numFmtId="166" fontId="0" fillId="0" borderId="0" xfId="0" applyNumberFormat="1"/>
    <xf numFmtId="165" fontId="0" fillId="0" borderId="0" xfId="0" applyNumberFormat="1"/>
    <xf numFmtId="2" fontId="0" fillId="0" borderId="0" xfId="0" applyNumberFormat="1"/>
    <xf numFmtId="168" fontId="1" fillId="0" borderId="0" xfId="0" applyNumberFormat="1" applyFont="1"/>
    <xf numFmtId="0" fontId="2" fillId="0" borderId="0" xfId="0" applyFont="1"/>
    <xf numFmtId="171" fontId="0" fillId="0" borderId="0" xfId="0" applyNumberFormat="1"/>
    <xf numFmtId="0" fontId="0" fillId="0" borderId="4" xfId="0" applyBorder="1"/>
    <xf numFmtId="173" fontId="0" fillId="0" borderId="0" xfId="0" applyNumberFormat="1"/>
    <xf numFmtId="0" fontId="0" fillId="0" borderId="4" xfId="0" applyBorder="1" applyAlignment="1">
      <alignment horizontal="center"/>
    </xf>
    <xf numFmtId="170" fontId="0" fillId="0" borderId="0" xfId="0" applyNumberFormat="1"/>
    <xf numFmtId="0" fontId="0" fillId="0" borderId="3" xfId="0" applyBorder="1"/>
    <xf numFmtId="167" fontId="0" fillId="0" borderId="4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left"/>
    </xf>
    <xf numFmtId="0" fontId="7" fillId="0" borderId="4" xfId="0" applyFont="1" applyBorder="1"/>
    <xf numFmtId="167" fontId="7" fillId="0" borderId="4" xfId="0" applyNumberFormat="1" applyFont="1" applyBorder="1"/>
    <xf numFmtId="167" fontId="0" fillId="0" borderId="0" xfId="0" applyNumberFormat="1" applyAlignment="1">
      <alignment horizontal="center"/>
    </xf>
    <xf numFmtId="0" fontId="0" fillId="2" borderId="4" xfId="0" applyFill="1" applyBorder="1"/>
    <xf numFmtId="2" fontId="0" fillId="2" borderId="4" xfId="0" applyNumberFormat="1" applyFill="1" applyBorder="1"/>
    <xf numFmtId="167" fontId="7" fillId="0" borderId="0" xfId="0" applyNumberFormat="1" applyFont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2" fontId="0" fillId="0" borderId="14" xfId="0" applyNumberFormat="1" applyBorder="1" applyAlignment="1">
      <alignment horizontal="center"/>
    </xf>
    <xf numFmtId="0" fontId="0" fillId="0" borderId="15" xfId="0" applyBorder="1"/>
    <xf numFmtId="0" fontId="0" fillId="0" borderId="16" xfId="0" applyBorder="1" applyAlignment="1">
      <alignment horizontal="center"/>
    </xf>
    <xf numFmtId="167" fontId="0" fillId="0" borderId="16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6" xfId="0" applyBorder="1"/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8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29" xfId="0" applyNumberFormat="1" applyBorder="1" applyAlignment="1">
      <alignment horizontal="center"/>
    </xf>
    <xf numFmtId="0" fontId="0" fillId="0" borderId="32" xfId="0" applyBorder="1"/>
    <xf numFmtId="0" fontId="0" fillId="0" borderId="1" xfId="0" applyBorder="1"/>
    <xf numFmtId="0" fontId="0" fillId="0" borderId="35" xfId="0" applyBorder="1"/>
    <xf numFmtId="0" fontId="0" fillId="0" borderId="16" xfId="0" applyBorder="1"/>
    <xf numFmtId="0" fontId="0" fillId="0" borderId="17" xfId="0" applyBorder="1"/>
    <xf numFmtId="0" fontId="0" fillId="0" borderId="36" xfId="0" applyBorder="1"/>
    <xf numFmtId="0" fontId="0" fillId="0" borderId="29" xfId="0" applyBorder="1"/>
    <xf numFmtId="0" fontId="0" fillId="0" borderId="45" xfId="0" applyBorder="1"/>
    <xf numFmtId="0" fontId="0" fillId="0" borderId="48" xfId="0" applyBorder="1"/>
    <xf numFmtId="0" fontId="0" fillId="0" borderId="7" xfId="0" applyBorder="1"/>
    <xf numFmtId="0" fontId="0" fillId="0" borderId="49" xfId="0" applyBorder="1"/>
    <xf numFmtId="0" fontId="0" fillId="0" borderId="51" xfId="0" applyBorder="1"/>
    <xf numFmtId="0" fontId="0" fillId="0" borderId="52" xfId="0" applyBorder="1"/>
    <xf numFmtId="0" fontId="0" fillId="0" borderId="51" xfId="0" applyBorder="1" applyAlignment="1">
      <alignment horizontal="center" vertical="top"/>
    </xf>
    <xf numFmtId="0" fontId="0" fillId="0" borderId="48" xfId="0" applyBorder="1" applyAlignment="1">
      <alignment horizontal="center" vertical="top"/>
    </xf>
    <xf numFmtId="0" fontId="0" fillId="0" borderId="4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52" xfId="0" applyBorder="1" applyAlignment="1">
      <alignment horizontal="center" vertical="top"/>
    </xf>
    <xf numFmtId="0" fontId="0" fillId="0" borderId="49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0" fillId="0" borderId="53" xfId="0" applyBorder="1"/>
    <xf numFmtId="0" fontId="0" fillId="0" borderId="55" xfId="0" applyBorder="1"/>
    <xf numFmtId="0" fontId="0" fillId="0" borderId="44" xfId="0" applyBorder="1" applyAlignment="1">
      <alignment horizontal="center" vertical="top"/>
    </xf>
    <xf numFmtId="0" fontId="0" fillId="0" borderId="54" xfId="0" applyBorder="1" applyAlignment="1">
      <alignment horizontal="center" vertical="top"/>
    </xf>
    <xf numFmtId="0" fontId="0" fillId="0" borderId="58" xfId="0" applyBorder="1" applyAlignment="1">
      <alignment horizontal="center" vertical="top"/>
    </xf>
    <xf numFmtId="0" fontId="0" fillId="0" borderId="56" xfId="0" applyBorder="1" applyAlignment="1">
      <alignment horizontal="center" vertical="top"/>
    </xf>
    <xf numFmtId="0" fontId="0" fillId="0" borderId="5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169" fontId="0" fillId="0" borderId="4" xfId="0" applyNumberFormat="1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175" fontId="0" fillId="0" borderId="4" xfId="0" applyNumberFormat="1" applyBorder="1" applyAlignment="1">
      <alignment horizontal="center" vertical="top"/>
    </xf>
    <xf numFmtId="175" fontId="0" fillId="0" borderId="16" xfId="0" applyNumberFormat="1" applyBorder="1" applyAlignment="1">
      <alignment horizontal="center" vertical="top"/>
    </xf>
    <xf numFmtId="2" fontId="0" fillId="0" borderId="16" xfId="0" applyNumberFormat="1" applyBorder="1" applyAlignment="1">
      <alignment horizontal="center" vertical="top"/>
    </xf>
    <xf numFmtId="0" fontId="9" fillId="0" borderId="9" xfId="0" applyFont="1" applyBorder="1"/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45" xfId="0" applyBorder="1" applyAlignment="1">
      <alignment horizontal="center"/>
    </xf>
    <xf numFmtId="2" fontId="1" fillId="0" borderId="45" xfId="0" applyNumberFormat="1" applyFont="1" applyBorder="1" applyAlignment="1">
      <alignment horizontal="center"/>
    </xf>
    <xf numFmtId="168" fontId="8" fillId="0" borderId="45" xfId="0" applyNumberFormat="1" applyFont="1" applyBorder="1" applyAlignment="1">
      <alignment horizontal="center"/>
    </xf>
    <xf numFmtId="168" fontId="8" fillId="0" borderId="45" xfId="0" quotePrefix="1" applyNumberFormat="1" applyFont="1" applyBorder="1" applyAlignment="1">
      <alignment horizontal="center"/>
    </xf>
    <xf numFmtId="0" fontId="0" fillId="0" borderId="51" xfId="0" applyBorder="1" applyAlignment="1">
      <alignment horizontal="center"/>
    </xf>
    <xf numFmtId="0" fontId="6" fillId="0" borderId="67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164" fontId="10" fillId="0" borderId="65" xfId="0" applyNumberFormat="1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6" fillId="0" borderId="68" xfId="0" applyFon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6" xfId="0" applyNumberFormat="1" applyBorder="1" applyAlignment="1">
      <alignment horizontal="center"/>
    </xf>
    <xf numFmtId="167" fontId="0" fillId="0" borderId="19" xfId="0" applyNumberFormat="1" applyBorder="1" applyAlignment="1">
      <alignment horizontal="center"/>
    </xf>
    <xf numFmtId="167" fontId="0" fillId="0" borderId="28" xfId="0" applyNumberFormat="1" applyBorder="1" applyAlignment="1">
      <alignment horizontal="center"/>
    </xf>
    <xf numFmtId="167" fontId="0" fillId="0" borderId="22" xfId="0" applyNumberFormat="1" applyBorder="1" applyAlignment="1">
      <alignment horizontal="center"/>
    </xf>
    <xf numFmtId="167" fontId="0" fillId="0" borderId="23" xfId="0" applyNumberFormat="1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9" xfId="0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4" borderId="6" xfId="0" applyFont="1" applyFill="1" applyBorder="1"/>
    <xf numFmtId="0" fontId="7" fillId="0" borderId="6" xfId="0" applyFont="1" applyBorder="1"/>
    <xf numFmtId="167" fontId="7" fillId="0" borderId="6" xfId="0" applyNumberFormat="1" applyFont="1" applyBorder="1"/>
    <xf numFmtId="0" fontId="2" fillId="0" borderId="13" xfId="0" applyFont="1" applyBorder="1"/>
    <xf numFmtId="0" fontId="2" fillId="0" borderId="62" xfId="0" applyFont="1" applyBorder="1"/>
    <xf numFmtId="0" fontId="6" fillId="0" borderId="11" xfId="0" applyFont="1" applyBorder="1"/>
    <xf numFmtId="0" fontId="6" fillId="0" borderId="32" xfId="0" applyFont="1" applyBorder="1"/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70" fontId="0" fillId="0" borderId="16" xfId="0" applyNumberFormat="1" applyBorder="1" applyAlignment="1">
      <alignment horizontal="center" vertical="top"/>
    </xf>
    <xf numFmtId="0" fontId="0" fillId="4" borderId="73" xfId="0" applyFill="1" applyBorder="1"/>
    <xf numFmtId="167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6" xfId="0" applyBorder="1" applyAlignment="1">
      <alignment horizontal="center" vertical="top" wrapText="1"/>
    </xf>
    <xf numFmtId="170" fontId="0" fillId="0" borderId="19" xfId="0" applyNumberFormat="1" applyBorder="1" applyAlignment="1">
      <alignment horizontal="center" vertical="top"/>
    </xf>
    <xf numFmtId="0" fontId="0" fillId="0" borderId="22" xfId="0" applyBorder="1" applyAlignment="1">
      <alignment horizontal="center" vertical="top" wrapText="1"/>
    </xf>
    <xf numFmtId="167" fontId="0" fillId="4" borderId="20" xfId="0" applyNumberFormat="1" applyFill="1" applyBorder="1" applyAlignment="1">
      <alignment horizontal="center"/>
    </xf>
    <xf numFmtId="170" fontId="0" fillId="0" borderId="23" xfId="0" applyNumberFormat="1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167" fontId="0" fillId="0" borderId="19" xfId="0" applyNumberFormat="1" applyBorder="1" applyAlignment="1">
      <alignment horizontal="center" vertical="top"/>
    </xf>
    <xf numFmtId="0" fontId="0" fillId="0" borderId="66" xfId="0" applyBorder="1"/>
    <xf numFmtId="0" fontId="0" fillId="0" borderId="45" xfId="0" applyBorder="1" applyAlignment="1">
      <alignment horizontal="center" vertical="top" wrapText="1"/>
    </xf>
    <xf numFmtId="0" fontId="0" fillId="4" borderId="56" xfId="0" applyFill="1" applyBorder="1" applyAlignment="1">
      <alignment horizontal="center"/>
    </xf>
    <xf numFmtId="0" fontId="0" fillId="2" borderId="13" xfId="0" applyFill="1" applyBorder="1"/>
    <xf numFmtId="0" fontId="0" fillId="2" borderId="15" xfId="0" applyFill="1" applyBorder="1"/>
    <xf numFmtId="2" fontId="0" fillId="2" borderId="4" xfId="0" applyNumberFormat="1" applyFill="1" applyBorder="1" applyAlignment="1">
      <alignment horizontal="center" vertical="top"/>
    </xf>
    <xf numFmtId="2" fontId="0" fillId="0" borderId="14" xfId="0" applyNumberFormat="1" applyBorder="1" applyAlignment="1">
      <alignment horizontal="center" vertical="top"/>
    </xf>
    <xf numFmtId="2" fontId="0" fillId="2" borderId="16" xfId="0" applyNumberFormat="1" applyFill="1" applyBorder="1" applyAlignment="1">
      <alignment horizontal="center" vertical="top"/>
    </xf>
    <xf numFmtId="0" fontId="0" fillId="2" borderId="28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175" fontId="0" fillId="0" borderId="0" xfId="0" applyNumberFormat="1"/>
    <xf numFmtId="0" fontId="0" fillId="5" borderId="37" xfId="0" applyFill="1" applyBorder="1"/>
    <xf numFmtId="0" fontId="0" fillId="5" borderId="38" xfId="0" applyFill="1" applyBorder="1"/>
    <xf numFmtId="0" fontId="0" fillId="0" borderId="14" xfId="0" applyBorder="1" applyAlignment="1">
      <alignment horizontal="center"/>
    </xf>
    <xf numFmtId="171" fontId="0" fillId="0" borderId="4" xfId="0" applyNumberFormat="1" applyBorder="1" applyAlignment="1">
      <alignment horizontal="center" vertical="top"/>
    </xf>
    <xf numFmtId="171" fontId="0" fillId="0" borderId="22" xfId="0" applyNumberFormat="1" applyBorder="1" applyAlignment="1">
      <alignment horizontal="center" vertical="top"/>
    </xf>
    <xf numFmtId="171" fontId="0" fillId="0" borderId="8" xfId="0" applyNumberFormat="1" applyBorder="1" applyAlignment="1">
      <alignment horizontal="center" vertical="top"/>
    </xf>
    <xf numFmtId="171" fontId="0" fillId="0" borderId="28" xfId="0" applyNumberFormat="1" applyBorder="1" applyAlignment="1">
      <alignment horizontal="center" vertical="top"/>
    </xf>
    <xf numFmtId="171" fontId="0" fillId="0" borderId="16" xfId="0" applyNumberFormat="1" applyBorder="1" applyAlignment="1">
      <alignment horizontal="center" vertical="top"/>
    </xf>
    <xf numFmtId="0" fontId="0" fillId="0" borderId="61" xfId="0" applyBorder="1"/>
    <xf numFmtId="0" fontId="6" fillId="0" borderId="1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28" xfId="0" applyFont="1" applyBorder="1" applyAlignment="1">
      <alignment horizontal="center" vertical="top"/>
    </xf>
    <xf numFmtId="0" fontId="6" fillId="0" borderId="29" xfId="0" applyFont="1" applyBorder="1" applyAlignment="1">
      <alignment horizontal="center" vertical="top"/>
    </xf>
    <xf numFmtId="167" fontId="0" fillId="0" borderId="4" xfId="0" applyNumberFormat="1" applyBorder="1" applyAlignment="1">
      <alignment horizontal="center" vertical="top"/>
    </xf>
    <xf numFmtId="167" fontId="0" fillId="0" borderId="16" xfId="0" applyNumberFormat="1" applyBorder="1" applyAlignment="1">
      <alignment horizontal="center" vertical="top"/>
    </xf>
    <xf numFmtId="166" fontId="0" fillId="0" borderId="4" xfId="0" applyNumberFormat="1" applyBorder="1" applyAlignment="1">
      <alignment horizontal="center" vertical="top"/>
    </xf>
    <xf numFmtId="166" fontId="0" fillId="0" borderId="14" xfId="0" applyNumberFormat="1" applyBorder="1" applyAlignment="1">
      <alignment horizontal="center" vertical="top"/>
    </xf>
    <xf numFmtId="165" fontId="0" fillId="0" borderId="4" xfId="0" applyNumberFormat="1" applyBorder="1" applyAlignment="1">
      <alignment horizontal="center" vertical="top"/>
    </xf>
    <xf numFmtId="165" fontId="0" fillId="0" borderId="14" xfId="0" applyNumberFormat="1" applyBorder="1" applyAlignment="1">
      <alignment horizontal="center" vertical="top"/>
    </xf>
    <xf numFmtId="165" fontId="0" fillId="0" borderId="17" xfId="0" applyNumberFormat="1" applyBorder="1" applyAlignment="1">
      <alignment horizontal="center" vertical="top"/>
    </xf>
    <xf numFmtId="2" fontId="0" fillId="0" borderId="4" xfId="0" applyNumberForma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1" fontId="0" fillId="0" borderId="4" xfId="0" applyNumberFormat="1" applyBorder="1" applyAlignment="1">
      <alignment horizontal="center" vertical="top"/>
    </xf>
    <xf numFmtId="1" fontId="0" fillId="0" borderId="14" xfId="0" applyNumberFormat="1" applyBorder="1" applyAlignment="1">
      <alignment horizontal="center" vertical="top"/>
    </xf>
    <xf numFmtId="1" fontId="0" fillId="0" borderId="16" xfId="0" applyNumberFormat="1" applyBorder="1" applyAlignment="1">
      <alignment horizontal="center" vertical="top"/>
    </xf>
    <xf numFmtId="1" fontId="0" fillId="0" borderId="17" xfId="0" applyNumberFormat="1" applyBorder="1" applyAlignment="1">
      <alignment horizontal="center" vertical="top"/>
    </xf>
    <xf numFmtId="0" fontId="0" fillId="0" borderId="75" xfId="0" applyBorder="1"/>
    <xf numFmtId="0" fontId="6" fillId="0" borderId="65" xfId="0" applyFont="1" applyBorder="1" applyAlignment="1">
      <alignment horizontal="center" vertical="top"/>
    </xf>
    <xf numFmtId="0" fontId="6" fillId="0" borderId="63" xfId="0" applyFont="1" applyBorder="1" applyAlignment="1">
      <alignment horizontal="center" vertical="top"/>
    </xf>
    <xf numFmtId="0" fontId="6" fillId="0" borderId="68" xfId="0" applyFont="1" applyBorder="1" applyAlignment="1">
      <alignment horizontal="center" vertical="top"/>
    </xf>
    <xf numFmtId="1" fontId="0" fillId="0" borderId="4" xfId="0" applyNumberFormat="1" applyBorder="1"/>
    <xf numFmtId="1" fontId="0" fillId="0" borderId="14" xfId="0" applyNumberFormat="1" applyBorder="1"/>
    <xf numFmtId="1" fontId="0" fillId="0" borderId="8" xfId="0" applyNumberFormat="1" applyBorder="1"/>
    <xf numFmtId="1" fontId="0" fillId="0" borderId="29" xfId="0" applyNumberFormat="1" applyBorder="1"/>
    <xf numFmtId="1" fontId="7" fillId="0" borderId="4" xfId="0" applyNumberFormat="1" applyFont="1" applyBorder="1"/>
    <xf numFmtId="1" fontId="7" fillId="0" borderId="14" xfId="0" applyNumberFormat="1" applyFont="1" applyBorder="1"/>
    <xf numFmtId="0" fontId="7" fillId="0" borderId="16" xfId="0" applyFont="1" applyBorder="1"/>
    <xf numFmtId="1" fontId="7" fillId="0" borderId="16" xfId="0" applyNumberFormat="1" applyFont="1" applyBorder="1"/>
    <xf numFmtId="1" fontId="7" fillId="0" borderId="17" xfId="0" applyNumberFormat="1" applyFont="1" applyBorder="1"/>
    <xf numFmtId="0" fontId="7" fillId="0" borderId="19" xfId="0" applyFont="1" applyBorder="1"/>
    <xf numFmtId="0" fontId="7" fillId="0" borderId="25" xfId="0" applyFont="1" applyBorder="1"/>
    <xf numFmtId="0" fontId="7" fillId="0" borderId="26" xfId="0" applyFon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5" fontId="0" fillId="0" borderId="8" xfId="0" applyNumberFormat="1" applyBorder="1" applyAlignment="1">
      <alignment horizontal="center" vertical="top"/>
    </xf>
    <xf numFmtId="165" fontId="0" fillId="0" borderId="29" xfId="0" applyNumberFormat="1" applyBorder="1" applyAlignment="1">
      <alignment horizontal="center" vertical="top"/>
    </xf>
    <xf numFmtId="0" fontId="0" fillId="0" borderId="32" xfId="0" applyBorder="1" applyAlignment="1">
      <alignment horizontal="center" vertical="top"/>
    </xf>
    <xf numFmtId="0" fontId="0" fillId="0" borderId="34" xfId="0" applyBorder="1" applyAlignment="1">
      <alignment horizontal="center" vertical="top"/>
    </xf>
    <xf numFmtId="0" fontId="0" fillId="0" borderId="62" xfId="0" applyBorder="1"/>
    <xf numFmtId="164" fontId="1" fillId="0" borderId="31" xfId="0" applyNumberFormat="1" applyFont="1" applyBorder="1" applyAlignment="1">
      <alignment horizontal="center" vertical="top"/>
    </xf>
    <xf numFmtId="165" fontId="0" fillId="0" borderId="1" xfId="0" applyNumberFormat="1" applyBorder="1" applyAlignment="1">
      <alignment horizontal="center" vertical="top"/>
    </xf>
    <xf numFmtId="165" fontId="0" fillId="0" borderId="6" xfId="0" applyNumberFormat="1" applyBorder="1" applyAlignment="1">
      <alignment horizontal="center" vertical="top"/>
    </xf>
    <xf numFmtId="0" fontId="0" fillId="0" borderId="64" xfId="0" applyBorder="1" applyAlignment="1">
      <alignment horizontal="center" vertical="top"/>
    </xf>
    <xf numFmtId="168" fontId="1" fillId="0" borderId="22" xfId="0" applyNumberFormat="1" applyFont="1" applyBorder="1" applyAlignment="1">
      <alignment horizontal="center" vertical="top"/>
    </xf>
    <xf numFmtId="168" fontId="1" fillId="0" borderId="22" xfId="0" quotePrefix="1" applyNumberFormat="1" applyFont="1" applyBorder="1" applyAlignment="1">
      <alignment horizontal="center" vertical="top"/>
    </xf>
    <xf numFmtId="168" fontId="1" fillId="0" borderId="23" xfId="0" applyNumberFormat="1" applyFont="1" applyBorder="1" applyAlignment="1">
      <alignment horizontal="center" vertical="top"/>
    </xf>
    <xf numFmtId="165" fontId="0" fillId="0" borderId="28" xfId="0" applyNumberFormat="1" applyBorder="1" applyAlignment="1">
      <alignment horizontal="center" vertical="top"/>
    </xf>
    <xf numFmtId="165" fontId="0" fillId="0" borderId="22" xfId="0" applyNumberFormat="1" applyBorder="1" applyAlignment="1">
      <alignment horizontal="center" vertical="top"/>
    </xf>
    <xf numFmtId="167" fontId="0" fillId="0" borderId="8" xfId="0" applyNumberFormat="1" applyBorder="1" applyAlignment="1">
      <alignment horizontal="center" vertical="top"/>
    </xf>
    <xf numFmtId="2" fontId="0" fillId="0" borderId="48" xfId="0" applyNumberFormat="1" applyBorder="1" applyAlignment="1">
      <alignment horizontal="center" vertical="top"/>
    </xf>
    <xf numFmtId="2" fontId="0" fillId="0" borderId="7" xfId="0" applyNumberFormat="1" applyBorder="1" applyAlignment="1">
      <alignment horizontal="center" vertical="top"/>
    </xf>
    <xf numFmtId="2" fontId="0" fillId="0" borderId="49" xfId="0" applyNumberFormat="1" applyBorder="1" applyAlignment="1">
      <alignment horizontal="center" vertical="top"/>
    </xf>
    <xf numFmtId="167" fontId="0" fillId="0" borderId="1" xfId="0" applyNumberFormat="1" applyBorder="1" applyAlignment="1">
      <alignment horizontal="center" vertical="top"/>
    </xf>
    <xf numFmtId="167" fontId="0" fillId="0" borderId="6" xfId="0" applyNumberFormat="1" applyBorder="1" applyAlignment="1">
      <alignment horizontal="center" vertical="top"/>
    </xf>
    <xf numFmtId="175" fontId="0" fillId="0" borderId="8" xfId="0" applyNumberFormat="1" applyBorder="1" applyAlignment="1">
      <alignment horizontal="center" vertical="top"/>
    </xf>
    <xf numFmtId="175" fontId="0" fillId="0" borderId="28" xfId="0" applyNumberFormat="1" applyBorder="1" applyAlignment="1">
      <alignment horizontal="center" vertical="top"/>
    </xf>
    <xf numFmtId="175" fontId="0" fillId="0" borderId="22" xfId="0" applyNumberFormat="1" applyBorder="1" applyAlignment="1">
      <alignment horizontal="center" vertical="top"/>
    </xf>
    <xf numFmtId="175" fontId="0" fillId="0" borderId="23" xfId="0" applyNumberFormat="1" applyBorder="1" applyAlignment="1">
      <alignment horizontal="center" vertical="top"/>
    </xf>
    <xf numFmtId="175" fontId="0" fillId="0" borderId="1" xfId="0" applyNumberFormat="1" applyBorder="1" applyAlignment="1">
      <alignment horizontal="center" vertical="top"/>
    </xf>
    <xf numFmtId="175" fontId="0" fillId="0" borderId="6" xfId="0" applyNumberFormat="1" applyBorder="1" applyAlignment="1">
      <alignment horizontal="center" vertical="top"/>
    </xf>
    <xf numFmtId="171" fontId="0" fillId="0" borderId="1" xfId="0" applyNumberFormat="1" applyBorder="1" applyAlignment="1">
      <alignment horizontal="center" vertical="top"/>
    </xf>
    <xf numFmtId="171" fontId="0" fillId="0" borderId="6" xfId="0" applyNumberFormat="1" applyBorder="1" applyAlignment="1">
      <alignment horizontal="center" vertical="top"/>
    </xf>
    <xf numFmtId="167" fontId="6" fillId="0" borderId="65" xfId="0" applyNumberFormat="1" applyFont="1" applyBorder="1" applyAlignment="1">
      <alignment horizontal="center" vertical="top"/>
    </xf>
    <xf numFmtId="167" fontId="6" fillId="0" borderId="63" xfId="0" applyNumberFormat="1" applyFont="1" applyBorder="1" applyAlignment="1">
      <alignment horizontal="center" vertical="top"/>
    </xf>
    <xf numFmtId="167" fontId="6" fillId="0" borderId="64" xfId="0" applyNumberFormat="1" applyFont="1" applyBorder="1" applyAlignment="1">
      <alignment horizontal="center" vertical="top"/>
    </xf>
    <xf numFmtId="0" fontId="6" fillId="0" borderId="81" xfId="0" applyFont="1" applyBorder="1" applyAlignment="1">
      <alignment horizontal="center" vertical="top" wrapText="1"/>
    </xf>
    <xf numFmtId="165" fontId="0" fillId="0" borderId="48" xfId="0" applyNumberFormat="1" applyBorder="1" applyAlignment="1">
      <alignment horizontal="center" vertical="top"/>
    </xf>
    <xf numFmtId="165" fontId="0" fillId="0" borderId="7" xfId="0" applyNumberFormat="1" applyBorder="1" applyAlignment="1">
      <alignment horizontal="center" vertical="top"/>
    </xf>
    <xf numFmtId="165" fontId="0" fillId="0" borderId="49" xfId="0" applyNumberFormat="1" applyBorder="1" applyAlignment="1">
      <alignment horizontal="center" vertical="top"/>
    </xf>
    <xf numFmtId="0" fontId="2" fillId="0" borderId="75" xfId="0" applyFont="1" applyBorder="1" applyAlignment="1">
      <alignment horizontal="center" vertical="top"/>
    </xf>
    <xf numFmtId="175" fontId="0" fillId="0" borderId="0" xfId="0" applyNumberFormat="1" applyAlignment="1">
      <alignment horizontal="center" vertical="top"/>
    </xf>
    <xf numFmtId="165" fontId="0" fillId="0" borderId="0" xfId="0" applyNumberFormat="1" applyAlignment="1">
      <alignment horizontal="center" vertical="top"/>
    </xf>
    <xf numFmtId="171" fontId="0" fillId="0" borderId="51" xfId="0" applyNumberFormat="1" applyBorder="1" applyAlignment="1">
      <alignment horizontal="center" vertical="top"/>
    </xf>
    <xf numFmtId="0" fontId="2" fillId="0" borderId="68" xfId="0" applyFont="1" applyBorder="1" applyAlignment="1">
      <alignment horizontal="center" vertical="top" wrapText="1"/>
    </xf>
    <xf numFmtId="0" fontId="2" fillId="0" borderId="67" xfId="0" applyFont="1" applyBorder="1" applyAlignment="1">
      <alignment horizontal="center" vertical="top"/>
    </xf>
    <xf numFmtId="165" fontId="6" fillId="0" borderId="8" xfId="0" applyNumberFormat="1" applyFont="1" applyBorder="1" applyAlignment="1">
      <alignment horizontal="center" vertical="top"/>
    </xf>
    <xf numFmtId="0" fontId="2" fillId="0" borderId="75" xfId="0" applyFont="1" applyBorder="1"/>
    <xf numFmtId="0" fontId="6" fillId="0" borderId="43" xfId="0" applyFont="1" applyBorder="1" applyAlignment="1">
      <alignment horizontal="center" vertical="top"/>
    </xf>
    <xf numFmtId="175" fontId="0" fillId="0" borderId="52" xfId="0" applyNumberFormat="1" applyBorder="1"/>
    <xf numFmtId="0" fontId="6" fillId="0" borderId="81" xfId="0" applyFont="1" applyBorder="1" applyAlignment="1">
      <alignment horizontal="center" vertical="top"/>
    </xf>
    <xf numFmtId="0" fontId="9" fillId="0" borderId="27" xfId="0" applyFont="1" applyBorder="1"/>
    <xf numFmtId="2" fontId="0" fillId="0" borderId="6" xfId="0" applyNumberFormat="1" applyBorder="1" applyAlignment="1">
      <alignment horizontal="center" vertical="top"/>
    </xf>
    <xf numFmtId="1" fontId="0" fillId="0" borderId="6" xfId="0" applyNumberFormat="1" applyBorder="1" applyAlignment="1">
      <alignment horizontal="center" vertical="top"/>
    </xf>
    <xf numFmtId="1" fontId="0" fillId="0" borderId="19" xfId="0" applyNumberFormat="1" applyBorder="1" applyAlignment="1">
      <alignment horizontal="center" vertical="top"/>
    </xf>
    <xf numFmtId="0" fontId="0" fillId="2" borderId="14" xfId="0" applyFill="1" applyBorder="1"/>
    <xf numFmtId="2" fontId="0" fillId="2" borderId="14" xfId="0" applyNumberFormat="1" applyFill="1" applyBorder="1"/>
    <xf numFmtId="0" fontId="0" fillId="2" borderId="16" xfId="0" applyFill="1" applyBorder="1"/>
    <xf numFmtId="0" fontId="0" fillId="2" borderId="17" xfId="0" applyFill="1" applyBorder="1"/>
    <xf numFmtId="0" fontId="0" fillId="5" borderId="37" xfId="0" applyFill="1" applyBorder="1" applyAlignment="1">
      <alignment horizontal="center" vertical="top"/>
    </xf>
    <xf numFmtId="0" fontId="0" fillId="5" borderId="41" xfId="0" applyFill="1" applyBorder="1" applyAlignment="1">
      <alignment horizontal="center" vertical="top"/>
    </xf>
    <xf numFmtId="0" fontId="0" fillId="5" borderId="40" xfId="0" applyFill="1" applyBorder="1" applyAlignment="1">
      <alignment horizontal="center" vertical="top"/>
    </xf>
    <xf numFmtId="0" fontId="0" fillId="5" borderId="38" xfId="0" applyFill="1" applyBorder="1" applyAlignment="1">
      <alignment horizontal="center" vertical="top"/>
    </xf>
    <xf numFmtId="0" fontId="0" fillId="5" borderId="39" xfId="0" applyFill="1" applyBorder="1" applyAlignment="1">
      <alignment horizontal="center" vertical="top"/>
    </xf>
    <xf numFmtId="0" fontId="2" fillId="0" borderId="9" xfId="0" applyFont="1" applyBorder="1" applyAlignment="1">
      <alignment horizontal="center" vertical="top" wrapText="1"/>
    </xf>
    <xf numFmtId="0" fontId="0" fillId="5" borderId="25" xfId="0" applyFill="1" applyBorder="1"/>
    <xf numFmtId="0" fontId="2" fillId="0" borderId="25" xfId="0" applyFont="1" applyBorder="1"/>
    <xf numFmtId="0" fontId="2" fillId="0" borderId="88" xfId="0" applyFont="1" applyBorder="1"/>
    <xf numFmtId="175" fontId="0" fillId="5" borderId="4" xfId="0" applyNumberFormat="1" applyFill="1" applyBorder="1" applyAlignment="1">
      <alignment horizontal="center" vertical="top"/>
    </xf>
    <xf numFmtId="175" fontId="0" fillId="5" borderId="6" xfId="0" applyNumberFormat="1" applyFill="1" applyBorder="1" applyAlignment="1">
      <alignment horizontal="center" vertical="top"/>
    </xf>
    <xf numFmtId="175" fontId="0" fillId="5" borderId="22" xfId="0" applyNumberFormat="1" applyFill="1" applyBorder="1" applyAlignment="1">
      <alignment horizontal="center" vertical="top"/>
    </xf>
    <xf numFmtId="171" fontId="0" fillId="0" borderId="86" xfId="0" applyNumberFormat="1" applyBorder="1" applyAlignment="1">
      <alignment horizontal="center" vertical="top"/>
    </xf>
    <xf numFmtId="171" fontId="0" fillId="0" borderId="5" xfId="0" applyNumberFormat="1" applyBorder="1" applyAlignment="1">
      <alignment horizontal="center" vertical="top"/>
    </xf>
    <xf numFmtId="167" fontId="0" fillId="5" borderId="6" xfId="0" applyNumberFormat="1" applyFill="1" applyBorder="1" applyAlignment="1">
      <alignment horizontal="center" vertical="top"/>
    </xf>
    <xf numFmtId="171" fontId="0" fillId="5" borderId="4" xfId="0" applyNumberFormat="1" applyFill="1" applyBorder="1" applyAlignment="1">
      <alignment horizontal="center" vertical="top"/>
    </xf>
    <xf numFmtId="171" fontId="0" fillId="5" borderId="22" xfId="0" applyNumberFormat="1" applyFill="1" applyBorder="1" applyAlignment="1">
      <alignment horizontal="center" vertical="top"/>
    </xf>
    <xf numFmtId="167" fontId="0" fillId="5" borderId="4" xfId="0" applyNumberFormat="1" applyFill="1" applyBorder="1" applyAlignment="1">
      <alignment horizontal="center" vertical="top"/>
    </xf>
    <xf numFmtId="171" fontId="0" fillId="5" borderId="5" xfId="0" applyNumberFormat="1" applyFill="1" applyBorder="1" applyAlignment="1">
      <alignment horizontal="center" vertical="top"/>
    </xf>
    <xf numFmtId="0" fontId="0" fillId="5" borderId="13" xfId="0" applyFill="1" applyBorder="1" applyAlignment="1">
      <alignment horizontal="center" vertical="top"/>
    </xf>
    <xf numFmtId="0" fontId="0" fillId="5" borderId="14" xfId="0" applyFill="1" applyBorder="1" applyAlignment="1">
      <alignment horizontal="center" vertical="top"/>
    </xf>
    <xf numFmtId="0" fontId="0" fillId="5" borderId="6" xfId="0" applyFill="1" applyBorder="1" applyAlignment="1">
      <alignment horizontal="center" vertical="top"/>
    </xf>
    <xf numFmtId="168" fontId="8" fillId="0" borderId="52" xfId="0" applyNumberFormat="1" applyFont="1" applyBorder="1" applyAlignment="1">
      <alignment horizontal="center"/>
    </xf>
    <xf numFmtId="168" fontId="11" fillId="0" borderId="45" xfId="0" quotePrefix="1" applyNumberFormat="1" applyFont="1" applyBorder="1" applyAlignment="1">
      <alignment horizontal="center"/>
    </xf>
    <xf numFmtId="49" fontId="0" fillId="0" borderId="0" xfId="0" applyNumberFormat="1"/>
    <xf numFmtId="11" fontId="0" fillId="0" borderId="0" xfId="0" applyNumberFormat="1"/>
    <xf numFmtId="0" fontId="0" fillId="0" borderId="92" xfId="0" applyBorder="1"/>
    <xf numFmtId="0" fontId="0" fillId="0" borderId="93" xfId="0" applyBorder="1"/>
    <xf numFmtId="0" fontId="0" fillId="0" borderId="94" xfId="0" applyBorder="1"/>
    <xf numFmtId="0" fontId="0" fillId="0" borderId="97" xfId="0" applyBorder="1" applyAlignment="1">
      <alignment horizontal="center"/>
    </xf>
    <xf numFmtId="0" fontId="0" fillId="0" borderId="98" xfId="0" applyBorder="1" applyAlignment="1">
      <alignment horizontal="center"/>
    </xf>
    <xf numFmtId="0" fontId="0" fillId="0" borderId="99" xfId="0" applyBorder="1" applyAlignment="1">
      <alignment horizontal="center"/>
    </xf>
    <xf numFmtId="165" fontId="0" fillId="0" borderId="86" xfId="0" applyNumberFormat="1" applyBorder="1" applyAlignment="1">
      <alignment horizontal="center" vertical="top"/>
    </xf>
    <xf numFmtId="165" fontId="0" fillId="0" borderId="5" xfId="0" applyNumberFormat="1" applyBorder="1" applyAlignment="1">
      <alignment horizontal="center" vertical="top"/>
    </xf>
    <xf numFmtId="166" fontId="0" fillId="0" borderId="5" xfId="0" applyNumberFormat="1" applyBorder="1" applyAlignment="1">
      <alignment horizontal="center" vertical="top"/>
    </xf>
    <xf numFmtId="2" fontId="0" fillId="0" borderId="5" xfId="0" applyNumberFormat="1" applyBorder="1" applyAlignment="1">
      <alignment horizontal="center" vertical="top"/>
    </xf>
    <xf numFmtId="2" fontId="0" fillId="0" borderId="87" xfId="0" applyNumberFormat="1" applyBorder="1" applyAlignment="1">
      <alignment horizontal="center" vertical="top"/>
    </xf>
    <xf numFmtId="0" fontId="2" fillId="3" borderId="69" xfId="0" applyFont="1" applyFill="1" applyBorder="1"/>
    <xf numFmtId="0" fontId="2" fillId="3" borderId="95" xfId="0" applyFont="1" applyFill="1" applyBorder="1"/>
    <xf numFmtId="0" fontId="2" fillId="3" borderId="83" xfId="0" applyFont="1" applyFill="1" applyBorder="1" applyAlignment="1">
      <alignment horizontal="center" vertical="top"/>
    </xf>
    <xf numFmtId="0" fontId="2" fillId="3" borderId="38" xfId="0" applyFont="1" applyFill="1" applyBorder="1" applyAlignment="1">
      <alignment horizontal="center" vertical="top"/>
    </xf>
    <xf numFmtId="176" fontId="5" fillId="3" borderId="38" xfId="0" applyNumberFormat="1" applyFont="1" applyFill="1" applyBorder="1" applyAlignment="1">
      <alignment horizontal="center" vertical="top"/>
    </xf>
    <xf numFmtId="176" fontId="5" fillId="3" borderId="84" xfId="0" applyNumberFormat="1" applyFont="1" applyFill="1" applyBorder="1" applyAlignment="1">
      <alignment horizontal="center" vertical="top"/>
    </xf>
    <xf numFmtId="176" fontId="5" fillId="3" borderId="39" xfId="0" applyNumberFormat="1" applyFont="1" applyFill="1" applyBorder="1" applyAlignment="1">
      <alignment horizontal="center" vertical="top"/>
    </xf>
    <xf numFmtId="0" fontId="0" fillId="5" borderId="0" xfId="0" applyFill="1"/>
    <xf numFmtId="0" fontId="6" fillId="0" borderId="91" xfId="0" applyFont="1" applyBorder="1"/>
    <xf numFmtId="0" fontId="6" fillId="0" borderId="96" xfId="0" applyFont="1" applyBorder="1"/>
    <xf numFmtId="0" fontId="6" fillId="0" borderId="74" xfId="0" applyFont="1" applyBorder="1" applyAlignment="1">
      <alignment horizontal="center" vertical="top"/>
    </xf>
    <xf numFmtId="164" fontId="10" fillId="0" borderId="63" xfId="0" applyNumberFormat="1" applyFont="1" applyBorder="1" applyAlignment="1">
      <alignment horizontal="center" vertical="top"/>
    </xf>
    <xf numFmtId="164" fontId="10" fillId="0" borderId="85" xfId="0" applyNumberFormat="1" applyFont="1" applyBorder="1" applyAlignment="1">
      <alignment horizontal="center" vertical="top"/>
    </xf>
    <xf numFmtId="164" fontId="10" fillId="0" borderId="68" xfId="0" applyNumberFormat="1" applyFont="1" applyBorder="1" applyAlignment="1">
      <alignment horizontal="center" vertical="top"/>
    </xf>
    <xf numFmtId="166" fontId="0" fillId="0" borderId="6" xfId="0" applyNumberFormat="1" applyBorder="1" applyAlignment="1">
      <alignment horizontal="center" vertical="top"/>
    </xf>
    <xf numFmtId="2" fontId="0" fillId="0" borderId="19" xfId="0" applyNumberFormat="1" applyBorder="1" applyAlignment="1">
      <alignment horizontal="center" vertical="top"/>
    </xf>
    <xf numFmtId="166" fontId="0" fillId="0" borderId="8" xfId="0" applyNumberFormat="1" applyBorder="1" applyAlignment="1">
      <alignment horizontal="center" vertical="top"/>
    </xf>
    <xf numFmtId="2" fontId="0" fillId="0" borderId="0" xfId="0" applyNumberFormat="1" applyAlignment="1">
      <alignment horizontal="center" vertical="top"/>
    </xf>
    <xf numFmtId="166" fontId="0" fillId="0" borderId="16" xfId="0" applyNumberFormat="1" applyBorder="1" applyAlignment="1">
      <alignment horizontal="center" vertical="top"/>
    </xf>
    <xf numFmtId="166" fontId="0" fillId="0" borderId="17" xfId="0" applyNumberFormat="1" applyBorder="1" applyAlignment="1">
      <alignment horizontal="center" vertical="top"/>
    </xf>
    <xf numFmtId="0" fontId="0" fillId="5" borderId="13" xfId="0" applyFill="1" applyBorder="1"/>
    <xf numFmtId="0" fontId="0" fillId="5" borderId="4" xfId="0" applyFill="1" applyBorder="1" applyAlignment="1">
      <alignment horizontal="center"/>
    </xf>
    <xf numFmtId="165" fontId="0" fillId="5" borderId="4" xfId="0" applyNumberFormat="1" applyFill="1" applyBorder="1"/>
    <xf numFmtId="165" fontId="0" fillId="5" borderId="14" xfId="0" applyNumberFormat="1" applyFill="1" applyBorder="1"/>
    <xf numFmtId="0" fontId="2" fillId="5" borderId="10" xfId="0" applyFont="1" applyFill="1" applyBorder="1"/>
    <xf numFmtId="0" fontId="2" fillId="5" borderId="11" xfId="0" applyFont="1" applyFill="1" applyBorder="1" applyAlignment="1">
      <alignment horizontal="center" vertical="top"/>
    </xf>
    <xf numFmtId="176" fontId="5" fillId="5" borderId="11" xfId="0" applyNumberFormat="1" applyFont="1" applyFill="1" applyBorder="1" applyAlignment="1">
      <alignment horizontal="center" vertical="top"/>
    </xf>
    <xf numFmtId="176" fontId="5" fillId="5" borderId="12" xfId="0" applyNumberFormat="1" applyFont="1" applyFill="1" applyBorder="1" applyAlignment="1">
      <alignment horizontal="center" vertical="top"/>
    </xf>
    <xf numFmtId="164" fontId="1" fillId="0" borderId="4" xfId="0" applyNumberFormat="1" applyFont="1" applyBorder="1" applyAlignment="1">
      <alignment horizontal="center" vertical="top"/>
    </xf>
    <xf numFmtId="164" fontId="1" fillId="0" borderId="14" xfId="0" applyNumberFormat="1" applyFont="1" applyBorder="1" applyAlignment="1">
      <alignment horizontal="center" vertical="top"/>
    </xf>
    <xf numFmtId="169" fontId="0" fillId="0" borderId="16" xfId="0" applyNumberForma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176" fontId="5" fillId="3" borderId="40" xfId="0" applyNumberFormat="1" applyFont="1" applyFill="1" applyBorder="1" applyAlignment="1">
      <alignment horizontal="center" vertical="top"/>
    </xf>
    <xf numFmtId="164" fontId="10" fillId="0" borderId="64" xfId="0" applyNumberFormat="1" applyFont="1" applyBorder="1" applyAlignment="1">
      <alignment horizontal="center" vertical="top"/>
    </xf>
    <xf numFmtId="166" fontId="0" fillId="0" borderId="22" xfId="0" applyNumberFormat="1" applyBorder="1" applyAlignment="1">
      <alignment horizontal="center" vertical="top"/>
    </xf>
    <xf numFmtId="2" fontId="0" fillId="0" borderId="22" xfId="0" applyNumberFormat="1" applyBorder="1" applyAlignment="1">
      <alignment horizontal="center" vertical="top"/>
    </xf>
    <xf numFmtId="164" fontId="10" fillId="0" borderId="65" xfId="0" applyNumberFormat="1" applyFont="1" applyBorder="1" applyAlignment="1">
      <alignment horizontal="center" vertical="top"/>
    </xf>
    <xf numFmtId="176" fontId="5" fillId="3" borderId="43" xfId="0" applyNumberFormat="1" applyFont="1" applyFill="1" applyBorder="1" applyAlignment="1">
      <alignment horizontal="center" vertical="top"/>
    </xf>
    <xf numFmtId="2" fontId="10" fillId="0" borderId="43" xfId="0" applyNumberFormat="1" applyFont="1" applyBorder="1" applyAlignment="1">
      <alignment horizontal="center" vertical="top"/>
    </xf>
    <xf numFmtId="165" fontId="0" fillId="0" borderId="51" xfId="0" applyNumberFormat="1" applyBorder="1" applyAlignment="1">
      <alignment horizontal="center" vertical="top"/>
    </xf>
    <xf numFmtId="165" fontId="0" fillId="0" borderId="45" xfId="0" applyNumberFormat="1" applyBorder="1" applyAlignment="1">
      <alignment horizontal="center" vertical="top"/>
    </xf>
    <xf numFmtId="166" fontId="0" fillId="0" borderId="45" xfId="0" applyNumberFormat="1" applyBorder="1" applyAlignment="1">
      <alignment horizontal="center" vertical="top"/>
    </xf>
    <xf numFmtId="2" fontId="0" fillId="0" borderId="45" xfId="0" applyNumberFormat="1" applyBorder="1" applyAlignment="1">
      <alignment horizontal="center" vertical="top"/>
    </xf>
    <xf numFmtId="164" fontId="10" fillId="0" borderId="63" xfId="0" applyNumberFormat="1" applyFont="1" applyBorder="1" applyAlignment="1">
      <alignment horizontal="center" vertical="top" wrapText="1"/>
    </xf>
    <xf numFmtId="164" fontId="10" fillId="0" borderId="85" xfId="0" applyNumberFormat="1" applyFont="1" applyBorder="1" applyAlignment="1">
      <alignment horizontal="center" vertical="top" wrapText="1"/>
    </xf>
    <xf numFmtId="176" fontId="5" fillId="3" borderId="37" xfId="0" applyNumberFormat="1" applyFont="1" applyFill="1" applyBorder="1" applyAlignment="1">
      <alignment horizontal="center" vertical="top"/>
    </xf>
    <xf numFmtId="164" fontId="10" fillId="0" borderId="67" xfId="0" applyNumberFormat="1" applyFont="1" applyBorder="1" applyAlignment="1">
      <alignment horizontal="center" vertical="top"/>
    </xf>
    <xf numFmtId="164" fontId="10" fillId="0" borderId="68" xfId="0" applyNumberFormat="1" applyFont="1" applyBorder="1" applyAlignment="1">
      <alignment horizontal="center" vertical="top" wrapText="1"/>
    </xf>
    <xf numFmtId="165" fontId="0" fillId="0" borderId="36" xfId="0" applyNumberFormat="1" applyBorder="1" applyAlignment="1">
      <alignment horizontal="center" vertical="top"/>
    </xf>
    <xf numFmtId="165" fontId="0" fillId="0" borderId="13" xfId="0" applyNumberFormat="1" applyBorder="1" applyAlignment="1">
      <alignment horizontal="center" vertical="top"/>
    </xf>
    <xf numFmtId="166" fontId="0" fillId="0" borderId="13" xfId="0" applyNumberFormat="1" applyBorder="1" applyAlignment="1">
      <alignment horizontal="center" vertical="top"/>
    </xf>
    <xf numFmtId="2" fontId="0" fillId="0" borderId="13" xfId="0" applyNumberFormat="1" applyBorder="1" applyAlignment="1">
      <alignment horizontal="center" vertical="top"/>
    </xf>
    <xf numFmtId="2" fontId="0" fillId="0" borderId="15" xfId="0" applyNumberFormat="1" applyBorder="1" applyAlignment="1">
      <alignment horizontal="center" vertical="top"/>
    </xf>
    <xf numFmtId="164" fontId="10" fillId="0" borderId="65" xfId="0" applyNumberFormat="1" applyFont="1" applyBorder="1" applyAlignment="1">
      <alignment horizontal="center" vertical="top" wrapText="1"/>
    </xf>
    <xf numFmtId="164" fontId="10" fillId="0" borderId="64" xfId="0" applyNumberFormat="1" applyFont="1" applyBorder="1" applyAlignment="1">
      <alignment horizontal="center" vertical="top" wrapText="1"/>
    </xf>
    <xf numFmtId="2" fontId="0" fillId="0" borderId="23" xfId="0" applyNumberFormat="1" applyBorder="1" applyAlignment="1">
      <alignment horizontal="center" vertical="top"/>
    </xf>
    <xf numFmtId="164" fontId="10" fillId="0" borderId="82" xfId="0" applyNumberFormat="1" applyFont="1" applyBorder="1" applyAlignment="1">
      <alignment horizontal="center" vertical="top"/>
    </xf>
    <xf numFmtId="165" fontId="0" fillId="0" borderId="101" xfId="0" applyNumberFormat="1" applyBorder="1" applyAlignment="1">
      <alignment horizontal="center" vertical="top"/>
    </xf>
    <xf numFmtId="165" fontId="0" fillId="0" borderId="102" xfId="0" applyNumberFormat="1" applyBorder="1" applyAlignment="1">
      <alignment horizontal="center" vertical="top"/>
    </xf>
    <xf numFmtId="166" fontId="0" fillId="0" borderId="102" xfId="0" applyNumberFormat="1" applyBorder="1" applyAlignment="1">
      <alignment horizontal="center" vertical="top"/>
    </xf>
    <xf numFmtId="2" fontId="0" fillId="0" borderId="102" xfId="0" applyNumberFormat="1" applyBorder="1" applyAlignment="1">
      <alignment horizontal="center" vertical="top"/>
    </xf>
    <xf numFmtId="2" fontId="0" fillId="0" borderId="103" xfId="0" applyNumberFormat="1" applyBorder="1" applyAlignment="1">
      <alignment horizontal="center" vertical="top"/>
    </xf>
    <xf numFmtId="176" fontId="5" fillId="3" borderId="41" xfId="0" applyNumberFormat="1" applyFont="1" applyFill="1" applyBorder="1" applyAlignment="1">
      <alignment horizontal="center" vertical="top"/>
    </xf>
    <xf numFmtId="164" fontId="10" fillId="0" borderId="100" xfId="0" applyNumberFormat="1" applyFont="1" applyBorder="1" applyAlignment="1">
      <alignment horizontal="center" vertical="top"/>
    </xf>
    <xf numFmtId="165" fontId="0" fillId="0" borderId="46" xfId="0" applyNumberFormat="1" applyBorder="1" applyAlignment="1">
      <alignment horizontal="center" vertical="top"/>
    </xf>
    <xf numFmtId="176" fontId="5" fillId="3" borderId="104" xfId="0" applyNumberFormat="1" applyFont="1" applyFill="1" applyBorder="1" applyAlignment="1">
      <alignment horizontal="center" vertical="top"/>
    </xf>
    <xf numFmtId="176" fontId="5" fillId="3" borderId="79" xfId="0" applyNumberFormat="1" applyFont="1" applyFill="1" applyBorder="1" applyAlignment="1">
      <alignment horizontal="center" vertical="top"/>
    </xf>
    <xf numFmtId="176" fontId="5" fillId="3" borderId="105" xfId="0" applyNumberFormat="1" applyFont="1" applyFill="1" applyBorder="1" applyAlignment="1">
      <alignment horizontal="center" vertical="top"/>
    </xf>
    <xf numFmtId="176" fontId="5" fillId="3" borderId="106" xfId="0" applyNumberFormat="1" applyFont="1" applyFill="1" applyBorder="1" applyAlignment="1">
      <alignment horizontal="center" vertical="top"/>
    </xf>
    <xf numFmtId="166" fontId="0" fillId="0" borderId="23" xfId="0" applyNumberFormat="1" applyBorder="1" applyAlignment="1">
      <alignment horizontal="center" vertical="top"/>
    </xf>
    <xf numFmtId="166" fontId="0" fillId="0" borderId="90" xfId="0" applyNumberFormat="1" applyBorder="1" applyAlignment="1">
      <alignment horizontal="center" vertical="top"/>
    </xf>
    <xf numFmtId="166" fontId="0" fillId="0" borderId="87" xfId="0" applyNumberFormat="1" applyBorder="1" applyAlignment="1">
      <alignment horizontal="center" vertical="top"/>
    </xf>
    <xf numFmtId="0" fontId="6" fillId="0" borderId="0" xfId="0" applyFont="1"/>
    <xf numFmtId="0" fontId="9" fillId="0" borderId="10" xfId="0" applyFont="1" applyBorder="1"/>
    <xf numFmtId="0" fontId="0" fillId="0" borderId="27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171" fontId="0" fillId="0" borderId="76" xfId="0" applyNumberFormat="1" applyBorder="1" applyAlignment="1">
      <alignment horizontal="center" vertical="top"/>
    </xf>
    <xf numFmtId="175" fontId="0" fillId="0" borderId="59" xfId="0" applyNumberFormat="1" applyBorder="1"/>
    <xf numFmtId="0" fontId="0" fillId="5" borderId="10" xfId="0" applyFill="1" applyBorder="1" applyAlignment="1">
      <alignment horizontal="center" vertical="top"/>
    </xf>
    <xf numFmtId="0" fontId="2" fillId="5" borderId="77" xfId="0" applyFont="1" applyFill="1" applyBorder="1"/>
    <xf numFmtId="0" fontId="2" fillId="5" borderId="40" xfId="0" applyFont="1" applyFill="1" applyBorder="1" applyAlignment="1">
      <alignment horizontal="center" vertical="top"/>
    </xf>
    <xf numFmtId="0" fontId="2" fillId="5" borderId="38" xfId="0" applyFont="1" applyFill="1" applyBorder="1" applyAlignment="1">
      <alignment horizontal="center" vertical="top"/>
    </xf>
    <xf numFmtId="0" fontId="2" fillId="5" borderId="41" xfId="0" applyFont="1" applyFill="1" applyBorder="1" applyAlignment="1">
      <alignment horizontal="center" vertical="top"/>
    </xf>
    <xf numFmtId="0" fontId="2" fillId="5" borderId="78" xfId="0" applyFont="1" applyFill="1" applyBorder="1" applyAlignment="1">
      <alignment horizontal="center" vertical="top"/>
    </xf>
    <xf numFmtId="0" fontId="2" fillId="5" borderId="79" xfId="0" applyFont="1" applyFill="1" applyBorder="1" applyAlignment="1">
      <alignment horizontal="center" vertical="top"/>
    </xf>
    <xf numFmtId="0" fontId="2" fillId="5" borderId="80" xfId="0" applyFont="1" applyFill="1" applyBorder="1" applyAlignment="1">
      <alignment horizontal="center" vertical="top"/>
    </xf>
    <xf numFmtId="0" fontId="2" fillId="5" borderId="83" xfId="0" applyFont="1" applyFill="1" applyBorder="1" applyAlignment="1">
      <alignment horizontal="center" vertical="top"/>
    </xf>
    <xf numFmtId="0" fontId="2" fillId="5" borderId="84" xfId="0" applyFont="1" applyFill="1" applyBorder="1" applyAlignment="1">
      <alignment horizontal="center" vertical="top"/>
    </xf>
    <xf numFmtId="0" fontId="2" fillId="5" borderId="10" xfId="0" applyFont="1" applyFill="1" applyBorder="1" applyAlignment="1">
      <alignment horizontal="center" vertical="top"/>
    </xf>
    <xf numFmtId="0" fontId="2" fillId="5" borderId="12" xfId="0" applyFont="1" applyFill="1" applyBorder="1" applyAlignment="1">
      <alignment horizontal="center" vertical="top"/>
    </xf>
    <xf numFmtId="0" fontId="6" fillId="0" borderId="64" xfId="0" applyFont="1" applyBorder="1" applyAlignment="1">
      <alignment horizontal="center" vertical="top"/>
    </xf>
    <xf numFmtId="0" fontId="6" fillId="0" borderId="85" xfId="0" applyFont="1" applyBorder="1" applyAlignment="1">
      <alignment horizontal="center" vertical="top"/>
    </xf>
    <xf numFmtId="164" fontId="11" fillId="0" borderId="13" xfId="0" applyNumberFormat="1" applyFont="1" applyBorder="1" applyAlignment="1">
      <alignment horizontal="center" vertical="top"/>
    </xf>
    <xf numFmtId="164" fontId="11" fillId="0" borderId="14" xfId="0" applyNumberFormat="1" applyFont="1" applyBorder="1" applyAlignment="1">
      <alignment horizontal="center" vertical="top"/>
    </xf>
    <xf numFmtId="0" fontId="2" fillId="5" borderId="110" xfId="0" applyFont="1" applyFill="1" applyBorder="1" applyAlignment="1">
      <alignment horizontal="center" vertical="top"/>
    </xf>
    <xf numFmtId="0" fontId="2" fillId="5" borderId="18" xfId="0" applyFont="1" applyFill="1" applyBorder="1" applyAlignment="1">
      <alignment horizontal="center" vertical="top"/>
    </xf>
    <xf numFmtId="0" fontId="2" fillId="5" borderId="39" xfId="0" applyFont="1" applyFill="1" applyBorder="1" applyAlignment="1">
      <alignment horizontal="center" vertical="top"/>
    </xf>
    <xf numFmtId="171" fontId="0" fillId="0" borderId="14" xfId="0" applyNumberFormat="1" applyBorder="1" applyAlignment="1">
      <alignment horizontal="center" vertical="top"/>
    </xf>
    <xf numFmtId="0" fontId="2" fillId="0" borderId="9" xfId="0" applyFont="1" applyBorder="1" applyAlignment="1">
      <alignment vertical="top" wrapText="1"/>
    </xf>
    <xf numFmtId="0" fontId="0" fillId="0" borderId="30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33" xfId="0" applyBorder="1" applyAlignment="1">
      <alignment horizontal="center" vertical="top"/>
    </xf>
    <xf numFmtId="0" fontId="2" fillId="5" borderId="24" xfId="0" applyFont="1" applyFill="1" applyBorder="1" applyAlignment="1">
      <alignment horizontal="center" vertical="top"/>
    </xf>
    <xf numFmtId="0" fontId="2" fillId="5" borderId="28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2" fillId="5" borderId="18" xfId="0" applyFont="1" applyFill="1" applyBorder="1" applyAlignment="1">
      <alignment horizontal="center" vertical="top" wrapText="1"/>
    </xf>
    <xf numFmtId="0" fontId="2" fillId="5" borderId="11" xfId="0" applyFont="1" applyFill="1" applyBorder="1" applyAlignment="1">
      <alignment horizontal="center" vertical="top" wrapText="1"/>
    </xf>
    <xf numFmtId="0" fontId="2" fillId="5" borderId="21" xfId="0" applyFont="1" applyFill="1" applyBorder="1" applyAlignment="1">
      <alignment horizontal="center" vertical="top" wrapText="1"/>
    </xf>
    <xf numFmtId="0" fontId="2" fillId="5" borderId="12" xfId="0" applyFont="1" applyFill="1" applyBorder="1" applyAlignment="1">
      <alignment horizontal="center" vertical="top" wrapText="1"/>
    </xf>
    <xf numFmtId="0" fontId="0" fillId="0" borderId="27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112" xfId="0" applyBorder="1"/>
    <xf numFmtId="0" fontId="0" fillId="0" borderId="73" xfId="0" applyBorder="1"/>
    <xf numFmtId="0" fontId="0" fillId="0" borderId="113" xfId="0" applyBorder="1"/>
    <xf numFmtId="0" fontId="2" fillId="0" borderId="10" xfId="0" applyFont="1" applyBorder="1"/>
    <xf numFmtId="0" fontId="0" fillId="5" borderId="62" xfId="0" applyFill="1" applyBorder="1" applyAlignment="1">
      <alignment horizontal="center" vertical="top"/>
    </xf>
    <xf numFmtId="0" fontId="0" fillId="5" borderId="32" xfId="0" applyFill="1" applyBorder="1" applyAlignment="1">
      <alignment horizontal="center" vertical="top"/>
    </xf>
    <xf numFmtId="164" fontId="5" fillId="5" borderId="11" xfId="0" applyNumberFormat="1" applyFont="1" applyFill="1" applyBorder="1" applyAlignment="1">
      <alignment horizontal="center" vertical="top"/>
    </xf>
    <xf numFmtId="164" fontId="5" fillId="5" borderId="12" xfId="0" applyNumberFormat="1" applyFont="1" applyFill="1" applyBorder="1" applyAlignment="1">
      <alignment horizontal="center" vertical="top"/>
    </xf>
    <xf numFmtId="0" fontId="0" fillId="5" borderId="42" xfId="0" applyFill="1" applyBorder="1"/>
    <xf numFmtId="0" fontId="2" fillId="5" borderId="42" xfId="0" applyFont="1" applyFill="1" applyBorder="1" applyAlignment="1">
      <alignment horizontal="center" vertical="top"/>
    </xf>
    <xf numFmtId="0" fontId="2" fillId="5" borderId="50" xfId="0" applyFont="1" applyFill="1" applyBorder="1" applyAlignment="1">
      <alignment horizontal="center" vertical="top"/>
    </xf>
    <xf numFmtId="0" fontId="2" fillId="5" borderId="77" xfId="0" applyFont="1" applyFill="1" applyBorder="1" applyAlignment="1">
      <alignment horizontal="center" vertical="top"/>
    </xf>
    <xf numFmtId="0" fontId="2" fillId="5" borderId="116" xfId="0" applyFont="1" applyFill="1" applyBorder="1" applyAlignment="1">
      <alignment horizontal="center" vertical="top"/>
    </xf>
    <xf numFmtId="0" fontId="6" fillId="0" borderId="4" xfId="0" applyFont="1" applyBorder="1"/>
    <xf numFmtId="0" fontId="2" fillId="0" borderId="36" xfId="0" applyFont="1" applyBorder="1"/>
    <xf numFmtId="0" fontId="6" fillId="0" borderId="8" xfId="0" applyFont="1" applyBorder="1"/>
    <xf numFmtId="0" fontId="2" fillId="0" borderId="117" xfId="0" applyFont="1" applyBorder="1"/>
    <xf numFmtId="0" fontId="6" fillId="0" borderId="118" xfId="0" applyFont="1" applyBorder="1"/>
    <xf numFmtId="0" fontId="0" fillId="0" borderId="118" xfId="0" applyBorder="1"/>
    <xf numFmtId="0" fontId="0" fillId="0" borderId="120" xfId="0" applyBorder="1"/>
    <xf numFmtId="0" fontId="0" fillId="0" borderId="107" xfId="0" applyBorder="1"/>
    <xf numFmtId="0" fontId="0" fillId="0" borderId="108" xfId="0" applyBorder="1"/>
    <xf numFmtId="171" fontId="0" fillId="0" borderId="12" xfId="0" applyNumberFormat="1" applyBorder="1" applyAlignment="1">
      <alignment horizontal="center" vertical="top"/>
    </xf>
    <xf numFmtId="171" fontId="0" fillId="0" borderId="34" xfId="0" applyNumberFormat="1" applyBorder="1" applyAlignment="1">
      <alignment horizontal="center" vertical="top"/>
    </xf>
    <xf numFmtId="171" fontId="0" fillId="0" borderId="29" xfId="0" applyNumberFormat="1" applyBorder="1" applyAlignment="1">
      <alignment horizontal="center" vertical="top"/>
    </xf>
    <xf numFmtId="0" fontId="0" fillId="0" borderId="118" xfId="0" applyBorder="1" applyAlignment="1">
      <alignment horizontal="center" vertical="top"/>
    </xf>
    <xf numFmtId="171" fontId="0" fillId="0" borderId="119" xfId="0" applyNumberFormat="1" applyBorder="1" applyAlignment="1">
      <alignment horizontal="center" vertical="top"/>
    </xf>
    <xf numFmtId="49" fontId="0" fillId="0" borderId="14" xfId="0" applyNumberFormat="1" applyBorder="1"/>
    <xf numFmtId="49" fontId="0" fillId="0" borderId="17" xfId="0" applyNumberFormat="1" applyBorder="1"/>
    <xf numFmtId="49" fontId="0" fillId="0" borderId="29" xfId="0" applyNumberFormat="1" applyBorder="1"/>
    <xf numFmtId="49" fontId="0" fillId="0" borderId="34" xfId="0" applyNumberFormat="1" applyBorder="1"/>
    <xf numFmtId="0" fontId="0" fillId="0" borderId="13" xfId="0" applyBorder="1" applyAlignment="1">
      <alignment horizontal="left" vertical="top"/>
    </xf>
    <xf numFmtId="49" fontId="0" fillId="0" borderId="14" xfId="0" applyNumberFormat="1" applyBorder="1" applyAlignment="1">
      <alignment horizontal="left" vertical="top"/>
    </xf>
    <xf numFmtId="49" fontId="0" fillId="0" borderId="14" xfId="0" applyNumberFormat="1" applyBorder="1" applyAlignment="1">
      <alignment horizontal="center" vertical="top"/>
    </xf>
    <xf numFmtId="0" fontId="2" fillId="5" borderId="37" xfId="0" applyFont="1" applyFill="1" applyBorder="1" applyAlignment="1">
      <alignment horizontal="center" vertical="top"/>
    </xf>
    <xf numFmtId="0" fontId="0" fillId="5" borderId="15" xfId="0" applyFill="1" applyBorder="1"/>
    <xf numFmtId="49" fontId="0" fillId="5" borderId="17" xfId="0" applyNumberFormat="1" applyFill="1" applyBorder="1" applyAlignment="1">
      <alignment horizontal="center" vertical="top"/>
    </xf>
    <xf numFmtId="49" fontId="0" fillId="0" borderId="119" xfId="0" applyNumberFormat="1" applyBorder="1" applyAlignment="1">
      <alignment horizontal="center" vertical="top"/>
    </xf>
    <xf numFmtId="0" fontId="0" fillId="0" borderId="121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5" borderId="15" xfId="0" applyFill="1" applyBorder="1" applyAlignment="1">
      <alignment horizontal="left" vertical="top"/>
    </xf>
    <xf numFmtId="0" fontId="0" fillId="5" borderId="17" xfId="0" applyFill="1" applyBorder="1" applyAlignment="1">
      <alignment horizontal="center" vertical="top"/>
    </xf>
    <xf numFmtId="0" fontId="2" fillId="0" borderId="0" xfId="0" applyFont="1" applyAlignment="1">
      <alignment wrapText="1"/>
    </xf>
    <xf numFmtId="0" fontId="0" fillId="0" borderId="111" xfId="0" applyBorder="1"/>
    <xf numFmtId="0" fontId="0" fillId="0" borderId="60" xfId="0" applyBorder="1"/>
    <xf numFmtId="0" fontId="0" fillId="0" borderId="114" xfId="0" applyBorder="1"/>
    <xf numFmtId="0" fontId="2" fillId="5" borderId="37" xfId="0" applyFont="1" applyFill="1" applyBorder="1"/>
    <xf numFmtId="0" fontId="2" fillId="5" borderId="39" xfId="0" applyFont="1" applyFill="1" applyBorder="1"/>
    <xf numFmtId="0" fontId="2" fillId="0" borderId="15" xfId="0" applyFont="1" applyBorder="1"/>
    <xf numFmtId="49" fontId="2" fillId="0" borderId="17" xfId="0" applyNumberFormat="1" applyFont="1" applyBorder="1"/>
    <xf numFmtId="0" fontId="6" fillId="5" borderId="37" xfId="0" applyFont="1" applyFill="1" applyBorder="1" applyAlignment="1">
      <alignment horizontal="center"/>
    </xf>
    <xf numFmtId="0" fontId="0" fillId="5" borderId="41" xfId="0" applyFill="1" applyBorder="1" applyAlignment="1">
      <alignment horizontal="center" wrapText="1"/>
    </xf>
    <xf numFmtId="0" fontId="2" fillId="5" borderId="50" xfId="0" applyFont="1" applyFill="1" applyBorder="1" applyAlignment="1">
      <alignment horizontal="center" wrapText="1"/>
    </xf>
    <xf numFmtId="0" fontId="2" fillId="5" borderId="40" xfId="0" applyFont="1" applyFill="1" applyBorder="1" applyAlignment="1">
      <alignment horizontal="center" wrapText="1"/>
    </xf>
    <xf numFmtId="0" fontId="2" fillId="5" borderId="69" xfId="0" applyFont="1" applyFill="1" applyBorder="1" applyAlignment="1">
      <alignment horizontal="center" vertical="top"/>
    </xf>
    <xf numFmtId="0" fontId="2" fillId="5" borderId="41" xfId="0" applyFont="1" applyFill="1" applyBorder="1" applyAlignment="1">
      <alignment horizontal="center" vertical="top" wrapText="1"/>
    </xf>
    <xf numFmtId="0" fontId="2" fillId="5" borderId="40" xfId="0" applyFont="1" applyFill="1" applyBorder="1" applyAlignment="1">
      <alignment horizontal="center" vertical="top" wrapText="1"/>
    </xf>
    <xf numFmtId="0" fontId="2" fillId="5" borderId="38" xfId="0" applyFont="1" applyFill="1" applyBorder="1" applyAlignment="1">
      <alignment horizontal="center" vertical="top" wrapText="1"/>
    </xf>
    <xf numFmtId="0" fontId="2" fillId="5" borderId="47" xfId="0" applyFont="1" applyFill="1" applyBorder="1" applyAlignment="1">
      <alignment horizontal="center" vertical="top" wrapText="1"/>
    </xf>
    <xf numFmtId="0" fontId="2" fillId="4" borderId="37" xfId="0" applyFont="1" applyFill="1" applyBorder="1"/>
    <xf numFmtId="174" fontId="2" fillId="4" borderId="41" xfId="1" applyNumberFormat="1" applyFont="1" applyFill="1" applyBorder="1" applyAlignment="1">
      <alignment horizontal="left"/>
    </xf>
    <xf numFmtId="164" fontId="5" fillId="4" borderId="40" xfId="0" applyNumberFormat="1" applyFont="1" applyFill="1" applyBorder="1" applyAlignment="1">
      <alignment horizontal="center" vertical="top"/>
    </xf>
    <xf numFmtId="164" fontId="5" fillId="4" borderId="38" xfId="0" applyNumberFormat="1" applyFont="1" applyFill="1" applyBorder="1" applyAlignment="1">
      <alignment horizontal="center" vertical="top"/>
    </xf>
    <xf numFmtId="164" fontId="5" fillId="4" borderId="41" xfId="0" applyNumberFormat="1" applyFont="1" applyFill="1" applyBorder="1" applyAlignment="1">
      <alignment horizontal="center" vertical="top"/>
    </xf>
    <xf numFmtId="0" fontId="2" fillId="4" borderId="42" xfId="0" applyFont="1" applyFill="1" applyBorder="1" applyAlignment="1">
      <alignment horizontal="center" vertical="top"/>
    </xf>
    <xf numFmtId="164" fontId="5" fillId="4" borderId="39" xfId="0" applyNumberFormat="1" applyFont="1" applyFill="1" applyBorder="1" applyAlignment="1">
      <alignment horizontal="center" vertical="top"/>
    </xf>
    <xf numFmtId="0" fontId="2" fillId="5" borderId="42" xfId="0" applyFont="1" applyFill="1" applyBorder="1"/>
    <xf numFmtId="0" fontId="2" fillId="5" borderId="15" xfId="0" applyFont="1" applyFill="1" applyBorder="1"/>
    <xf numFmtId="0" fontId="6" fillId="5" borderId="40" xfId="0" applyFont="1" applyFill="1" applyBorder="1"/>
    <xf numFmtId="0" fontId="6" fillId="5" borderId="38" xfId="0" applyFont="1" applyFill="1" applyBorder="1"/>
    <xf numFmtId="0" fontId="6" fillId="5" borderId="39" xfId="0" applyFont="1" applyFill="1" applyBorder="1"/>
    <xf numFmtId="2" fontId="5" fillId="5" borderId="38" xfId="0" applyNumberFormat="1" applyFont="1" applyFill="1" applyBorder="1" applyAlignment="1">
      <alignment horizontal="center" vertical="top"/>
    </xf>
    <xf numFmtId="0" fontId="9" fillId="0" borderId="0" xfId="0" applyFont="1"/>
    <xf numFmtId="0" fontId="9" fillId="5" borderId="40" xfId="0" applyFont="1" applyFill="1" applyBorder="1" applyAlignment="1">
      <alignment horizontal="center" vertical="top"/>
    </xf>
    <xf numFmtId="0" fontId="9" fillId="5" borderId="38" xfId="0" applyFont="1" applyFill="1" applyBorder="1" applyAlignment="1">
      <alignment horizontal="center" vertical="top"/>
    </xf>
    <xf numFmtId="0" fontId="9" fillId="5" borderId="41" xfId="0" applyFont="1" applyFill="1" applyBorder="1" applyAlignment="1">
      <alignment horizontal="center" vertical="top"/>
    </xf>
    <xf numFmtId="0" fontId="9" fillId="5" borderId="47" xfId="0" applyFont="1" applyFill="1" applyBorder="1" applyAlignment="1">
      <alignment horizontal="center" vertical="top" wrapText="1"/>
    </xf>
    <xf numFmtId="167" fontId="2" fillId="5" borderId="41" xfId="0" applyNumberFormat="1" applyFont="1" applyFill="1" applyBorder="1" applyAlignment="1">
      <alignment horizontal="center" vertical="top"/>
    </xf>
    <xf numFmtId="167" fontId="2" fillId="5" borderId="40" xfId="0" applyNumberFormat="1" applyFont="1" applyFill="1" applyBorder="1" applyAlignment="1">
      <alignment horizontal="center" vertical="top"/>
    </xf>
    <xf numFmtId="167" fontId="2" fillId="5" borderId="38" xfId="0" applyNumberFormat="1" applyFont="1" applyFill="1" applyBorder="1" applyAlignment="1">
      <alignment horizontal="center" vertical="top"/>
    </xf>
    <xf numFmtId="0" fontId="2" fillId="5" borderId="47" xfId="0" applyFont="1" applyFill="1" applyBorder="1" applyAlignment="1">
      <alignment horizontal="center" vertical="top"/>
    </xf>
    <xf numFmtId="166" fontId="0" fillId="5" borderId="40" xfId="0" applyNumberFormat="1" applyFill="1" applyBorder="1" applyAlignment="1">
      <alignment horizontal="center" vertical="top"/>
    </xf>
    <xf numFmtId="0" fontId="0" fillId="5" borderId="10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167" fontId="0" fillId="5" borderId="50" xfId="0" applyNumberFormat="1" applyFill="1" applyBorder="1" applyAlignment="1">
      <alignment horizontal="center" vertical="top"/>
    </xf>
    <xf numFmtId="167" fontId="0" fillId="5" borderId="50" xfId="0" applyNumberFormat="1" applyFill="1" applyBorder="1"/>
    <xf numFmtId="167" fontId="0" fillId="5" borderId="47" xfId="0" applyNumberFormat="1" applyFill="1" applyBorder="1"/>
    <xf numFmtId="164" fontId="5" fillId="5" borderId="18" xfId="0" applyNumberFormat="1" applyFont="1" applyFill="1" applyBorder="1"/>
    <xf numFmtId="0" fontId="2" fillId="5" borderId="9" xfId="0" applyFont="1" applyFill="1" applyBorder="1"/>
    <xf numFmtId="0" fontId="2" fillId="0" borderId="9" xfId="0" applyFont="1" applyBorder="1" applyAlignment="1">
      <alignment horizontal="center" vertical="top"/>
    </xf>
    <xf numFmtId="164" fontId="10" fillId="0" borderId="115" xfId="0" applyNumberFormat="1" applyFont="1" applyBorder="1" applyAlignment="1">
      <alignment horizontal="center" vertical="top"/>
    </xf>
    <xf numFmtId="2" fontId="0" fillId="0" borderId="52" xfId="0" applyNumberFormat="1" applyBorder="1" applyAlignment="1">
      <alignment horizontal="center" vertical="top"/>
    </xf>
    <xf numFmtId="0" fontId="0" fillId="5" borderId="15" xfId="0" applyFill="1" applyBorder="1" applyAlignment="1">
      <alignment horizontal="center" vertical="top"/>
    </xf>
    <xf numFmtId="171" fontId="0" fillId="0" borderId="46" xfId="0" applyNumberFormat="1" applyBorder="1" applyAlignment="1">
      <alignment horizontal="center" vertical="top"/>
    </xf>
    <xf numFmtId="176" fontId="5" fillId="3" borderId="84" xfId="0" applyNumberFormat="1" applyFont="1" applyFill="1" applyBorder="1" applyAlignment="1">
      <alignment horizontal="center" vertical="top" wrapText="1"/>
    </xf>
    <xf numFmtId="176" fontId="5" fillId="3" borderId="38" xfId="0" applyNumberFormat="1" applyFont="1" applyFill="1" applyBorder="1" applyAlignment="1">
      <alignment horizontal="center" vertical="top" wrapText="1"/>
    </xf>
    <xf numFmtId="176" fontId="5" fillId="3" borderId="41" xfId="0" applyNumberFormat="1" applyFont="1" applyFill="1" applyBorder="1" applyAlignment="1">
      <alignment horizontal="center" vertical="top" wrapText="1"/>
    </xf>
    <xf numFmtId="176" fontId="5" fillId="3" borderId="40" xfId="0" applyNumberFormat="1" applyFont="1" applyFill="1" applyBorder="1" applyAlignment="1">
      <alignment horizontal="center" vertical="top" wrapText="1"/>
    </xf>
    <xf numFmtId="176" fontId="5" fillId="3" borderId="39" xfId="0" applyNumberFormat="1" applyFont="1" applyFill="1" applyBorder="1" applyAlignment="1">
      <alignment horizontal="center" vertical="top" wrapText="1"/>
    </xf>
    <xf numFmtId="0" fontId="2" fillId="0" borderId="9" xfId="0" applyFont="1" applyBorder="1" applyAlignment="1">
      <alignment vertical="top"/>
    </xf>
    <xf numFmtId="171" fontId="0" fillId="0" borderId="0" xfId="0" applyNumberFormat="1" applyAlignment="1">
      <alignment horizontal="center" vertical="top"/>
    </xf>
    <xf numFmtId="0" fontId="2" fillId="5" borderId="4" xfId="0" applyFont="1" applyFill="1" applyBorder="1" applyAlignment="1">
      <alignment horizontal="center" vertical="top"/>
    </xf>
    <xf numFmtId="165" fontId="0" fillId="0" borderId="4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123" xfId="0" applyBorder="1"/>
    <xf numFmtId="0" fontId="0" fillId="0" borderId="23" xfId="0" applyBorder="1" applyAlignment="1">
      <alignment horizontal="center" vertical="center"/>
    </xf>
    <xf numFmtId="0" fontId="2" fillId="5" borderId="71" xfId="0" applyFont="1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2" fillId="5" borderId="124" xfId="0" applyFont="1" applyFill="1" applyBorder="1" applyAlignment="1">
      <alignment horizontal="center" vertical="top" wrapText="1"/>
    </xf>
    <xf numFmtId="0" fontId="0" fillId="0" borderId="102" xfId="0" applyBorder="1"/>
    <xf numFmtId="0" fontId="0" fillId="0" borderId="109" xfId="0" applyBorder="1"/>
    <xf numFmtId="0" fontId="0" fillId="0" borderId="20" xfId="0" applyBorder="1"/>
    <xf numFmtId="0" fontId="2" fillId="5" borderId="125" xfId="0" applyFont="1" applyFill="1" applyBorder="1" applyAlignment="1">
      <alignment horizontal="center" vertical="top" wrapText="1"/>
    </xf>
    <xf numFmtId="0" fontId="2" fillId="5" borderId="50" xfId="0" applyFont="1" applyFill="1" applyBorder="1" applyAlignment="1">
      <alignment horizontal="center" vertical="top" wrapText="1"/>
    </xf>
    <xf numFmtId="2" fontId="0" fillId="0" borderId="67" xfId="0" applyNumberFormat="1" applyBorder="1" applyAlignment="1">
      <alignment horizontal="center" vertical="center"/>
    </xf>
    <xf numFmtId="2" fontId="0" fillId="0" borderId="63" xfId="0" applyNumberFormat="1" applyBorder="1" applyAlignment="1">
      <alignment horizontal="center" vertical="center"/>
    </xf>
    <xf numFmtId="2" fontId="1" fillId="0" borderId="63" xfId="0" applyNumberFormat="1" applyFont="1" applyBorder="1" applyAlignment="1">
      <alignment horizontal="center" vertical="center"/>
    </xf>
    <xf numFmtId="2" fontId="1" fillId="0" borderId="68" xfId="0" applyNumberFormat="1" applyFont="1" applyBorder="1" applyAlignment="1">
      <alignment horizontal="center" vertical="center"/>
    </xf>
    <xf numFmtId="1" fontId="5" fillId="5" borderId="11" xfId="0" applyNumberFormat="1" applyFont="1" applyFill="1" applyBorder="1" applyAlignment="1">
      <alignment horizontal="center" vertical="top"/>
    </xf>
    <xf numFmtId="1" fontId="5" fillId="5" borderId="12" xfId="0" applyNumberFormat="1" applyFont="1" applyFill="1" applyBorder="1" applyAlignment="1">
      <alignment horizontal="center" vertical="top"/>
    </xf>
    <xf numFmtId="0" fontId="2" fillId="5" borderId="126" xfId="0" applyFont="1" applyFill="1" applyBorder="1" applyAlignment="1">
      <alignment horizontal="center" vertical="top" wrapText="1"/>
    </xf>
    <xf numFmtId="0" fontId="2" fillId="0" borderId="6" xfId="0" applyFont="1" applyBorder="1"/>
    <xf numFmtId="0" fontId="0" fillId="4" borderId="0" xfId="0" applyFill="1"/>
    <xf numFmtId="0" fontId="0" fillId="0" borderId="0" xfId="0" applyAlignment="1">
      <alignment vertical="center"/>
    </xf>
    <xf numFmtId="0" fontId="6" fillId="0" borderId="18" xfId="0" applyFont="1" applyBorder="1" applyAlignment="1">
      <alignment horizontal="center" vertical="center"/>
    </xf>
    <xf numFmtId="175" fontId="0" fillId="0" borderId="118" xfId="0" applyNumberFormat="1" applyBorder="1" applyAlignment="1">
      <alignment horizontal="center" vertical="top"/>
    </xf>
    <xf numFmtId="171" fontId="0" fillId="0" borderId="118" xfId="0" applyNumberFormat="1" applyBorder="1" applyAlignment="1">
      <alignment horizontal="center" vertical="top"/>
    </xf>
    <xf numFmtId="2" fontId="0" fillId="2" borderId="5" xfId="0" applyNumberFormat="1" applyFill="1" applyBorder="1" applyAlignment="1">
      <alignment horizontal="center" vertical="top"/>
    </xf>
    <xf numFmtId="2" fontId="0" fillId="2" borderId="87" xfId="0" applyNumberForma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171" fontId="0" fillId="0" borderId="127" xfId="0" applyNumberFormat="1" applyBorder="1" applyAlignment="1">
      <alignment horizontal="center" vertical="top"/>
    </xf>
    <xf numFmtId="0" fontId="0" fillId="5" borderId="78" xfId="0" applyFill="1" applyBorder="1" applyAlignment="1">
      <alignment horizontal="center" vertical="top"/>
    </xf>
    <xf numFmtId="167" fontId="0" fillId="0" borderId="0" xfId="0" applyNumberFormat="1" applyAlignment="1">
      <alignment horizontal="center" vertical="top"/>
    </xf>
    <xf numFmtId="0" fontId="13" fillId="0" borderId="0" xfId="2" applyFill="1"/>
    <xf numFmtId="0" fontId="14" fillId="0" borderId="128" xfId="3" applyFill="1"/>
    <xf numFmtId="164" fontId="10" fillId="0" borderId="85" xfId="0" applyNumberFormat="1" applyFont="1" applyBorder="1" applyAlignment="1">
      <alignment horizontal="left" vertical="top"/>
    </xf>
    <xf numFmtId="165" fontId="1" fillId="0" borderId="22" xfId="0" applyNumberFormat="1" applyFont="1" applyBorder="1" applyAlignment="1">
      <alignment horizontal="center" vertical="top"/>
    </xf>
    <xf numFmtId="0" fontId="15" fillId="0" borderId="4" xfId="0" applyFont="1" applyBorder="1"/>
    <xf numFmtId="0" fontId="16" fillId="0" borderId="4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0" fillId="0" borderId="2" xfId="0" applyBorder="1"/>
    <xf numFmtId="0" fontId="0" fillId="0" borderId="129" xfId="0" applyBorder="1"/>
    <xf numFmtId="167" fontId="0" fillId="0" borderId="121" xfId="0" applyNumberFormat="1" applyBorder="1" applyAlignment="1">
      <alignment horizontal="center" vertical="top"/>
    </xf>
    <xf numFmtId="175" fontId="0" fillId="0" borderId="121" xfId="0" applyNumberFormat="1" applyBorder="1" applyAlignment="1">
      <alignment horizontal="center" vertical="top"/>
    </xf>
    <xf numFmtId="167" fontId="0" fillId="0" borderId="118" xfId="0" applyNumberFormat="1" applyBorder="1" applyAlignment="1">
      <alignment horizontal="center" vertical="top"/>
    </xf>
    <xf numFmtId="171" fontId="0" fillId="0" borderId="122" xfId="0" applyNumberFormat="1" applyBorder="1" applyAlignment="1">
      <alignment horizontal="center" vertical="top"/>
    </xf>
    <xf numFmtId="0" fontId="0" fillId="0" borderId="117" xfId="0" applyBorder="1" applyAlignment="1">
      <alignment horizontal="center" vertical="top"/>
    </xf>
    <xf numFmtId="0" fontId="0" fillId="0" borderId="119" xfId="0" applyBorder="1" applyAlignment="1">
      <alignment horizontal="center" vertical="top"/>
    </xf>
    <xf numFmtId="2" fontId="0" fillId="0" borderId="0" xfId="0" applyNumberFormat="1" applyAlignment="1">
      <alignment horizontal="center" vertical="center"/>
    </xf>
    <xf numFmtId="0" fontId="0" fillId="5" borderId="0" xfId="0" applyFill="1" applyAlignment="1">
      <alignment horizontal="center" vertical="top"/>
    </xf>
    <xf numFmtId="165" fontId="0" fillId="0" borderId="5" xfId="0" applyNumberFormat="1" applyBorder="1" applyAlignment="1">
      <alignment horizontal="center" vertical="center"/>
    </xf>
    <xf numFmtId="0" fontId="0" fillId="2" borderId="94" xfId="0" applyFill="1" applyBorder="1"/>
    <xf numFmtId="0" fontId="0" fillId="2" borderId="93" xfId="0" applyFill="1" applyBorder="1"/>
    <xf numFmtId="169" fontId="0" fillId="0" borderId="14" xfId="0" applyNumberFormat="1" applyBorder="1" applyAlignment="1">
      <alignment horizontal="center" vertical="top"/>
    </xf>
    <xf numFmtId="169" fontId="0" fillId="0" borderId="17" xfId="0" applyNumberFormat="1" applyBorder="1" applyAlignment="1">
      <alignment horizontal="center" vertical="top"/>
    </xf>
    <xf numFmtId="171" fontId="0" fillId="0" borderId="23" xfId="0" applyNumberFormat="1" applyBorder="1" applyAlignment="1">
      <alignment horizontal="center" vertical="top"/>
    </xf>
    <xf numFmtId="171" fontId="0" fillId="0" borderId="87" xfId="0" applyNumberFormat="1" applyBorder="1" applyAlignment="1">
      <alignment horizontal="center" vertical="top"/>
    </xf>
    <xf numFmtId="0" fontId="0" fillId="0" borderId="9" xfId="0" applyBorder="1"/>
    <xf numFmtId="0" fontId="17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2" fillId="5" borderId="8" xfId="0" applyFont="1" applyFill="1" applyBorder="1" applyAlignment="1">
      <alignment horizontal="center" vertical="top"/>
    </xf>
    <xf numFmtId="0" fontId="6" fillId="0" borderId="33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72" xfId="0" applyFont="1" applyBorder="1" applyAlignment="1">
      <alignment horizontal="center"/>
    </xf>
    <xf numFmtId="0" fontId="6" fillId="0" borderId="70" xfId="0" applyFont="1" applyBorder="1" applyAlignment="1">
      <alignment horizontal="center"/>
    </xf>
    <xf numFmtId="0" fontId="18" fillId="2" borderId="36" xfId="0" applyFont="1" applyFill="1" applyBorder="1"/>
    <xf numFmtId="0" fontId="18" fillId="2" borderId="28" xfId="0" applyFont="1" applyFill="1" applyBorder="1" applyAlignment="1">
      <alignment horizontal="center"/>
    </xf>
    <xf numFmtId="165" fontId="18" fillId="0" borderId="4" xfId="0" applyNumberFormat="1" applyFont="1" applyBorder="1" applyAlignment="1">
      <alignment horizontal="center" vertical="center"/>
    </xf>
    <xf numFmtId="0" fontId="18" fillId="2" borderId="13" xfId="0" applyFont="1" applyFill="1" applyBorder="1"/>
    <xf numFmtId="0" fontId="18" fillId="2" borderId="22" xfId="0" applyFont="1" applyFill="1" applyBorder="1" applyAlignment="1">
      <alignment horizontal="center"/>
    </xf>
    <xf numFmtId="0" fontId="18" fillId="0" borderId="1" xfId="0" applyFont="1" applyBorder="1" applyAlignment="1">
      <alignment horizontal="center" vertical="top"/>
    </xf>
    <xf numFmtId="0" fontId="18" fillId="0" borderId="8" xfId="0" applyFont="1" applyBorder="1" applyAlignment="1">
      <alignment horizontal="center" vertical="top"/>
    </xf>
    <xf numFmtId="0" fontId="18" fillId="0" borderId="29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0" fillId="2" borderId="0" xfId="0" applyFill="1"/>
    <xf numFmtId="175" fontId="18" fillId="0" borderId="4" xfId="0" applyNumberFormat="1" applyFont="1" applyBorder="1" applyAlignment="1">
      <alignment horizontal="center" vertical="top"/>
    </xf>
    <xf numFmtId="0" fontId="18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65" fontId="18" fillId="0" borderId="4" xfId="0" applyNumberFormat="1" applyFont="1" applyBorder="1" applyAlignment="1">
      <alignment horizontal="center" vertical="top"/>
    </xf>
    <xf numFmtId="0" fontId="0" fillId="2" borderId="13" xfId="0" applyFill="1" applyBorder="1" applyAlignment="1">
      <alignment horizontal="center"/>
    </xf>
    <xf numFmtId="0" fontId="0" fillId="2" borderId="93" xfId="0" applyFill="1" applyBorder="1" applyAlignment="1">
      <alignment horizontal="center"/>
    </xf>
    <xf numFmtId="0" fontId="0" fillId="2" borderId="94" xfId="0" applyFill="1" applyBorder="1" applyAlignment="1">
      <alignment horizontal="center"/>
    </xf>
    <xf numFmtId="0" fontId="18" fillId="0" borderId="14" xfId="0" applyFont="1" applyBorder="1" applyAlignment="1">
      <alignment horizontal="center" vertical="top"/>
    </xf>
    <xf numFmtId="0" fontId="18" fillId="0" borderId="0" xfId="0" applyFont="1"/>
    <xf numFmtId="0" fontId="18" fillId="2" borderId="4" xfId="0" applyFont="1" applyFill="1" applyBorder="1"/>
    <xf numFmtId="2" fontId="20" fillId="2" borderId="8" xfId="0" applyNumberFormat="1" applyFont="1" applyFill="1" applyBorder="1" applyAlignment="1">
      <alignment horizontal="right"/>
    </xf>
    <xf numFmtId="0" fontId="18" fillId="2" borderId="8" xfId="0" applyFont="1" applyFill="1" applyBorder="1"/>
    <xf numFmtId="0" fontId="18" fillId="2" borderId="29" xfId="0" applyFont="1" applyFill="1" applyBorder="1"/>
    <xf numFmtId="2" fontId="18" fillId="2" borderId="4" xfId="0" applyNumberFormat="1" applyFont="1" applyFill="1" applyBorder="1"/>
    <xf numFmtId="2" fontId="18" fillId="2" borderId="14" xfId="0" applyNumberFormat="1" applyFont="1" applyFill="1" applyBorder="1"/>
    <xf numFmtId="0" fontId="0" fillId="5" borderId="37" xfId="0" applyFill="1" applyBorder="1" applyAlignment="1">
      <alignment vertical="top"/>
    </xf>
    <xf numFmtId="0" fontId="0" fillId="2" borderId="36" xfId="0" applyFill="1" applyBorder="1" applyAlignment="1">
      <alignment horizontal="center"/>
    </xf>
    <xf numFmtId="0" fontId="18" fillId="2" borderId="36" xfId="0" applyFont="1" applyFill="1" applyBorder="1" applyAlignment="1">
      <alignment horizontal="center"/>
    </xf>
    <xf numFmtId="0" fontId="18" fillId="0" borderId="37" xfId="0" applyFont="1" applyBorder="1" applyAlignment="1">
      <alignment horizontal="center" vertical="top"/>
    </xf>
    <xf numFmtId="0" fontId="18" fillId="2" borderId="13" xfId="0" applyFont="1" applyFill="1" applyBorder="1" applyAlignment="1">
      <alignment horizontal="center"/>
    </xf>
    <xf numFmtId="0" fontId="18" fillId="0" borderId="27" xfId="0" applyFont="1" applyBorder="1"/>
    <xf numFmtId="167" fontId="18" fillId="0" borderId="1" xfId="0" applyNumberFormat="1" applyFont="1" applyBorder="1" applyAlignment="1">
      <alignment horizontal="center" vertical="top"/>
    </xf>
    <xf numFmtId="171" fontId="18" fillId="0" borderId="8" xfId="0" applyNumberFormat="1" applyFont="1" applyBorder="1" applyAlignment="1">
      <alignment horizontal="center" vertical="top"/>
    </xf>
    <xf numFmtId="171" fontId="18" fillId="0" borderId="28" xfId="0" applyNumberFormat="1" applyFont="1" applyBorder="1" applyAlignment="1">
      <alignment horizontal="center" vertical="top"/>
    </xf>
    <xf numFmtId="175" fontId="18" fillId="0" borderId="1" xfId="0" applyNumberFormat="1" applyFont="1" applyBorder="1" applyAlignment="1">
      <alignment horizontal="center" vertical="top"/>
    </xf>
    <xf numFmtId="175" fontId="18" fillId="0" borderId="8" xfId="0" applyNumberFormat="1" applyFont="1" applyBorder="1" applyAlignment="1">
      <alignment horizontal="center" vertical="top"/>
    </xf>
    <xf numFmtId="167" fontId="18" fillId="0" borderId="8" xfId="0" applyNumberFormat="1" applyFont="1" applyBorder="1" applyAlignment="1">
      <alignment horizontal="center" vertical="top"/>
    </xf>
    <xf numFmtId="171" fontId="18" fillId="0" borderId="86" xfId="0" applyNumberFormat="1" applyFont="1" applyBorder="1" applyAlignment="1">
      <alignment horizontal="center" vertical="top"/>
    </xf>
    <xf numFmtId="0" fontId="18" fillId="0" borderId="13" xfId="0" applyFont="1" applyBorder="1" applyAlignment="1">
      <alignment horizontal="center" vertical="top"/>
    </xf>
    <xf numFmtId="0" fontId="18" fillId="0" borderId="25" xfId="0" applyFont="1" applyBorder="1"/>
    <xf numFmtId="171" fontId="18" fillId="0" borderId="4" xfId="0" applyNumberFormat="1" applyFont="1" applyBorder="1" applyAlignment="1">
      <alignment horizontal="center" vertical="top"/>
    </xf>
    <xf numFmtId="167" fontId="18" fillId="0" borderId="4" xfId="0" applyNumberFormat="1" applyFont="1" applyBorder="1" applyAlignment="1">
      <alignment horizontal="center" vertical="top"/>
    </xf>
    <xf numFmtId="167" fontId="18" fillId="0" borderId="6" xfId="0" applyNumberFormat="1" applyFont="1" applyBorder="1" applyAlignment="1">
      <alignment horizontal="center" vertical="top"/>
    </xf>
    <xf numFmtId="171" fontId="18" fillId="0" borderId="22" xfId="0" applyNumberFormat="1" applyFont="1" applyBorder="1" applyAlignment="1">
      <alignment horizontal="center" vertical="top"/>
    </xf>
    <xf numFmtId="175" fontId="18" fillId="0" borderId="6" xfId="0" applyNumberFormat="1" applyFont="1" applyBorder="1" applyAlignment="1">
      <alignment horizontal="center" vertical="top"/>
    </xf>
    <xf numFmtId="171" fontId="18" fillId="0" borderId="5" xfId="0" applyNumberFormat="1" applyFont="1" applyBorder="1" applyAlignment="1">
      <alignment horizontal="center" vertical="top"/>
    </xf>
    <xf numFmtId="175" fontId="18" fillId="0" borderId="28" xfId="0" applyNumberFormat="1" applyFont="1" applyBorder="1" applyAlignment="1">
      <alignment horizontal="center" vertical="top"/>
    </xf>
    <xf numFmtId="0" fontId="18" fillId="0" borderId="6" xfId="0" applyFont="1" applyBorder="1" applyAlignment="1">
      <alignment horizontal="center" vertical="top"/>
    </xf>
    <xf numFmtId="175" fontId="18" fillId="0" borderId="22" xfId="0" applyNumberFormat="1" applyFont="1" applyBorder="1" applyAlignment="1">
      <alignment horizontal="center" vertical="top"/>
    </xf>
    <xf numFmtId="165" fontId="0" fillId="0" borderId="36" xfId="0" applyNumberFormat="1" applyBorder="1" applyAlignment="1">
      <alignment horizontal="left" vertical="top"/>
    </xf>
    <xf numFmtId="166" fontId="0" fillId="0" borderId="117" xfId="0" applyNumberFormat="1" applyBorder="1" applyAlignment="1">
      <alignment horizontal="left" vertical="top"/>
    </xf>
    <xf numFmtId="2" fontId="21" fillId="0" borderId="13" xfId="0" applyNumberFormat="1" applyFont="1" applyBorder="1" applyAlignment="1">
      <alignment horizontal="left" vertical="top"/>
    </xf>
    <xf numFmtId="2" fontId="21" fillId="0" borderId="22" xfId="0" applyNumberFormat="1" applyFont="1" applyBorder="1" applyAlignment="1">
      <alignment horizontal="center" vertical="top"/>
    </xf>
    <xf numFmtId="2" fontId="21" fillId="0" borderId="89" xfId="0" applyNumberFormat="1" applyFont="1" applyBorder="1" applyAlignment="1">
      <alignment horizontal="center" vertical="top"/>
    </xf>
    <xf numFmtId="2" fontId="21" fillId="0" borderId="4" xfId="0" applyNumberFormat="1" applyFont="1" applyBorder="1" applyAlignment="1">
      <alignment horizontal="center" vertical="top"/>
    </xf>
    <xf numFmtId="2" fontId="21" fillId="0" borderId="5" xfId="0" applyNumberFormat="1" applyFont="1" applyBorder="1" applyAlignment="1">
      <alignment horizontal="center" vertical="top"/>
    </xf>
    <xf numFmtId="2" fontId="21" fillId="0" borderId="14" xfId="0" applyNumberFormat="1" applyFont="1" applyBorder="1" applyAlignment="1">
      <alignment horizontal="center" vertical="top"/>
    </xf>
    <xf numFmtId="165" fontId="18" fillId="0" borderId="13" xfId="0" applyNumberFormat="1" applyFont="1" applyBorder="1" applyAlignment="1">
      <alignment horizontal="left" vertical="top"/>
    </xf>
    <xf numFmtId="165" fontId="18" fillId="0" borderId="22" xfId="0" applyNumberFormat="1" applyFont="1" applyBorder="1" applyAlignment="1">
      <alignment horizontal="center" vertical="top"/>
    </xf>
    <xf numFmtId="165" fontId="18" fillId="0" borderId="89" xfId="0" applyNumberFormat="1" applyFont="1" applyBorder="1" applyAlignment="1">
      <alignment horizontal="center" vertical="top"/>
    </xf>
    <xf numFmtId="165" fontId="18" fillId="0" borderId="5" xfId="0" applyNumberFormat="1" applyFont="1" applyBorder="1" applyAlignment="1">
      <alignment horizontal="center" vertical="top"/>
    </xf>
    <xf numFmtId="165" fontId="18" fillId="0" borderId="14" xfId="0" applyNumberFormat="1" applyFont="1" applyBorder="1" applyAlignment="1">
      <alignment horizontal="center" vertical="top"/>
    </xf>
    <xf numFmtId="2" fontId="21" fillId="0" borderId="13" xfId="0" applyNumberFormat="1" applyFont="1" applyBorder="1" applyAlignment="1">
      <alignment horizontal="center" vertical="top"/>
    </xf>
    <xf numFmtId="165" fontId="18" fillId="0" borderId="0" xfId="0" applyNumberFormat="1" applyFont="1" applyAlignment="1">
      <alignment horizontal="center" vertical="center"/>
    </xf>
    <xf numFmtId="165" fontId="18" fillId="0" borderId="13" xfId="0" applyNumberFormat="1" applyFont="1" applyBorder="1" applyAlignment="1">
      <alignment horizontal="center" vertical="top"/>
    </xf>
    <xf numFmtId="165" fontId="21" fillId="0" borderId="22" xfId="0" applyNumberFormat="1" applyFont="1" applyBorder="1" applyAlignment="1">
      <alignment horizontal="center" vertical="top"/>
    </xf>
    <xf numFmtId="165" fontId="21" fillId="0" borderId="13" xfId="0" applyNumberFormat="1" applyFont="1" applyBorder="1" applyAlignment="1">
      <alignment horizontal="center" vertical="top"/>
    </xf>
    <xf numFmtId="165" fontId="21" fillId="0" borderId="5" xfId="0" applyNumberFormat="1" applyFont="1" applyBorder="1" applyAlignment="1">
      <alignment horizontal="center" vertical="top"/>
    </xf>
    <xf numFmtId="165" fontId="21" fillId="0" borderId="4" xfId="0" applyNumberFormat="1" applyFont="1" applyBorder="1" applyAlignment="1">
      <alignment horizontal="center" vertical="top"/>
    </xf>
    <xf numFmtId="166" fontId="0" fillId="0" borderId="13" xfId="0" applyNumberFormat="1" applyBorder="1" applyAlignment="1">
      <alignment horizontal="left" vertical="top"/>
    </xf>
    <xf numFmtId="2" fontId="0" fillId="0" borderId="13" xfId="0" applyNumberFormat="1" applyBorder="1" applyAlignment="1">
      <alignment horizontal="left" vertical="top"/>
    </xf>
    <xf numFmtId="165" fontId="18" fillId="0" borderId="36" xfId="0" applyNumberFormat="1" applyFont="1" applyBorder="1" applyAlignment="1">
      <alignment horizontal="center" vertical="top"/>
    </xf>
    <xf numFmtId="165" fontId="18" fillId="0" borderId="28" xfId="0" applyNumberFormat="1" applyFont="1" applyBorder="1" applyAlignment="1">
      <alignment horizontal="center" vertical="top"/>
    </xf>
    <xf numFmtId="174" fontId="18" fillId="2" borderId="28" xfId="1" applyNumberFormat="1" applyFont="1" applyFill="1" applyBorder="1" applyAlignment="1">
      <alignment horizontal="center" vertical="top"/>
    </xf>
    <xf numFmtId="2" fontId="20" fillId="2" borderId="8" xfId="0" applyNumberFormat="1" applyFont="1" applyFill="1" applyBorder="1" applyAlignment="1">
      <alignment horizontal="center" vertical="top"/>
    </xf>
    <xf numFmtId="2" fontId="20" fillId="2" borderId="86" xfId="0" applyNumberFormat="1" applyFont="1" applyFill="1" applyBorder="1" applyAlignment="1">
      <alignment horizontal="center" vertical="top"/>
    </xf>
    <xf numFmtId="2" fontId="18" fillId="2" borderId="4" xfId="0" applyNumberFormat="1" applyFont="1" applyFill="1" applyBorder="1" applyAlignment="1">
      <alignment horizontal="center" vertical="top"/>
    </xf>
    <xf numFmtId="2" fontId="18" fillId="2" borderId="5" xfId="0" applyNumberFormat="1" applyFont="1" applyFill="1" applyBorder="1" applyAlignment="1">
      <alignment horizontal="center" vertical="top"/>
    </xf>
    <xf numFmtId="177" fontId="0" fillId="0" borderId="0" xfId="0" applyNumberFormat="1"/>
    <xf numFmtId="0" fontId="0" fillId="0" borderId="4" xfId="0" applyBorder="1" applyAlignment="1">
      <alignment horizontal="right"/>
    </xf>
    <xf numFmtId="0" fontId="23" fillId="8" borderId="4" xfId="4" applyFont="1" applyBorder="1"/>
    <xf numFmtId="166" fontId="0" fillId="2" borderId="22" xfId="0" applyNumberFormat="1" applyFill="1" applyBorder="1" applyAlignment="1">
      <alignment horizontal="center" vertical="top"/>
    </xf>
    <xf numFmtId="164" fontId="5" fillId="4" borderId="84" xfId="0" applyNumberFormat="1" applyFont="1" applyFill="1" applyBorder="1" applyAlignment="1">
      <alignment horizontal="center" vertical="top"/>
    </xf>
    <xf numFmtId="0" fontId="18" fillId="0" borderId="46" xfId="0" applyFont="1" applyBorder="1" applyAlignment="1">
      <alignment horizontal="center" vertical="center"/>
    </xf>
    <xf numFmtId="0" fontId="2" fillId="2" borderId="88" xfId="0" applyFont="1" applyFill="1" applyBorder="1"/>
    <xf numFmtId="0" fontId="2" fillId="2" borderId="56" xfId="0" applyFont="1" applyFill="1" applyBorder="1"/>
    <xf numFmtId="0" fontId="6" fillId="0" borderId="131" xfId="0" applyFont="1" applyBorder="1" applyAlignment="1">
      <alignment horizontal="center" vertical="top"/>
    </xf>
    <xf numFmtId="0" fontId="6" fillId="0" borderId="132" xfId="0" applyFont="1" applyBorder="1" applyAlignment="1">
      <alignment horizontal="center" vertical="top"/>
    </xf>
    <xf numFmtId="0" fontId="6" fillId="0" borderId="133" xfId="0" applyFont="1" applyBorder="1" applyAlignment="1">
      <alignment horizontal="center" vertical="top"/>
    </xf>
    <xf numFmtId="0" fontId="6" fillId="0" borderId="134" xfId="0" applyFont="1" applyBorder="1" applyAlignment="1">
      <alignment horizontal="center" vertical="top"/>
    </xf>
    <xf numFmtId="164" fontId="11" fillId="0" borderId="117" xfId="0" applyNumberFormat="1" applyFont="1" applyBorder="1" applyAlignment="1">
      <alignment horizontal="center" vertical="top"/>
    </xf>
    <xf numFmtId="164" fontId="11" fillId="0" borderId="119" xfId="0" applyNumberFormat="1" applyFont="1" applyBorder="1" applyAlignment="1">
      <alignment horizontal="center" vertical="top"/>
    </xf>
    <xf numFmtId="0" fontId="23" fillId="8" borderId="135" xfId="4" applyFont="1" applyBorder="1"/>
    <xf numFmtId="0" fontId="23" fillId="8" borderId="3" xfId="4" applyFont="1" applyBorder="1"/>
    <xf numFmtId="167" fontId="0" fillId="0" borderId="28" xfId="0" applyNumberFormat="1" applyBorder="1" applyAlignment="1">
      <alignment horizontal="center" vertical="top"/>
    </xf>
    <xf numFmtId="165" fontId="0" fillId="0" borderId="28" xfId="0" applyNumberFormat="1" applyBorder="1" applyAlignment="1">
      <alignment horizontal="right" vertical="top"/>
    </xf>
    <xf numFmtId="166" fontId="0" fillId="0" borderId="22" xfId="0" applyNumberFormat="1" applyBorder="1" applyAlignment="1">
      <alignment horizontal="right" vertical="top"/>
    </xf>
    <xf numFmtId="2" fontId="0" fillId="0" borderId="22" xfId="0" applyNumberFormat="1" applyBorder="1" applyAlignment="1">
      <alignment horizontal="right" vertical="top"/>
    </xf>
    <xf numFmtId="178" fontId="0" fillId="0" borderId="6" xfId="0" applyNumberFormat="1" applyBorder="1" applyAlignment="1">
      <alignment horizontal="center" vertical="top"/>
    </xf>
    <xf numFmtId="170" fontId="0" fillId="0" borderId="6" xfId="0" applyNumberFormat="1" applyBorder="1" applyAlignment="1">
      <alignment horizontal="center" vertical="top"/>
    </xf>
    <xf numFmtId="172" fontId="0" fillId="0" borderId="6" xfId="0" applyNumberFormat="1" applyBorder="1" applyAlignment="1">
      <alignment horizontal="center" vertical="top"/>
    </xf>
    <xf numFmtId="178" fontId="0" fillId="0" borderId="1" xfId="0" applyNumberFormat="1" applyBorder="1" applyAlignment="1">
      <alignment horizontal="center" vertical="top"/>
    </xf>
    <xf numFmtId="170" fontId="0" fillId="0" borderId="1" xfId="0" applyNumberFormat="1" applyBorder="1" applyAlignment="1">
      <alignment horizontal="center" vertical="top"/>
    </xf>
    <xf numFmtId="178" fontId="0" fillId="0" borderId="19" xfId="0" applyNumberFormat="1" applyBorder="1" applyAlignment="1">
      <alignment horizontal="center" vertical="top"/>
    </xf>
    <xf numFmtId="170" fontId="18" fillId="0" borderId="6" xfId="0" applyNumberFormat="1" applyFont="1" applyBorder="1" applyAlignment="1">
      <alignment horizontal="center" vertical="top"/>
    </xf>
    <xf numFmtId="170" fontId="0" fillId="5" borderId="6" xfId="0" applyNumberFormat="1" applyFill="1" applyBorder="1" applyAlignment="1">
      <alignment horizontal="center" vertical="top"/>
    </xf>
    <xf numFmtId="172" fontId="18" fillId="0" borderId="6" xfId="0" applyNumberFormat="1" applyFont="1" applyBorder="1" applyAlignment="1">
      <alignment horizontal="center" vertical="top"/>
    </xf>
    <xf numFmtId="172" fontId="0" fillId="5" borderId="6" xfId="0" applyNumberFormat="1" applyFill="1" applyBorder="1" applyAlignment="1">
      <alignment horizontal="center" vertical="top"/>
    </xf>
    <xf numFmtId="170" fontId="18" fillId="0" borderId="1" xfId="0" applyNumberFormat="1" applyFont="1" applyBorder="1" applyAlignment="1">
      <alignment horizontal="center" vertical="top"/>
    </xf>
    <xf numFmtId="172" fontId="24" fillId="0" borderId="6" xfId="0" applyNumberFormat="1" applyFont="1" applyBorder="1" applyAlignment="1">
      <alignment horizontal="center" vertical="top"/>
    </xf>
    <xf numFmtId="0" fontId="23" fillId="8" borderId="130" xfId="4" applyFont="1"/>
    <xf numFmtId="2" fontId="20" fillId="0" borderId="1" xfId="0" applyNumberFormat="1" applyFont="1" applyBorder="1" applyAlignment="1">
      <alignment horizontal="center" vertical="top"/>
    </xf>
    <xf numFmtId="2" fontId="18" fillId="0" borderId="6" xfId="0" applyNumberFormat="1" applyFont="1" applyBorder="1" applyAlignment="1">
      <alignment horizontal="center" vertical="top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0" fillId="0" borderId="5" xfId="0" applyBorder="1" applyAlignment="1">
      <alignment horizontal="center"/>
    </xf>
    <xf numFmtId="0" fontId="0" fillId="0" borderId="89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5">
    <cellStyle name="Bad" xfId="2" builtinId="27"/>
    <cellStyle name="Calculation" xfId="3" builtinId="22"/>
    <cellStyle name="Check Cell" xfId="4" builtinId="23"/>
    <cellStyle name="Normal" xfId="0" builtinId="0"/>
    <cellStyle name="Percent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1836963</xdr:colOff>
      <xdr:row>55</xdr:row>
      <xdr:rowOff>140152</xdr:rowOff>
    </xdr:from>
    <xdr:to>
      <xdr:col>10</xdr:col>
      <xdr:colOff>1401536</xdr:colOff>
      <xdr:row>91</xdr:row>
      <xdr:rowOff>143727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E07B8B-03E8-7BFD-E207-3B52350E9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15892" y="8794295"/>
          <a:ext cx="8776607" cy="5392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158</xdr:row>
      <xdr:rowOff>19050</xdr:rowOff>
    </xdr:from>
    <xdr:to>
      <xdr:col>4</xdr:col>
      <xdr:colOff>852738</xdr:colOff>
      <xdr:row>178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6328AB-AD4E-4785-A3B4-7EADB63FF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0125" y="31451550"/>
          <a:ext cx="5818438" cy="29337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186</xdr:row>
      <xdr:rowOff>0</xdr:rowOff>
    </xdr:from>
    <xdr:to>
      <xdr:col>3</xdr:col>
      <xdr:colOff>1140565</xdr:colOff>
      <xdr:row>230</xdr:row>
      <xdr:rowOff>131074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60772D-24C2-48DB-EDD8-6D8B0315C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5042475"/>
          <a:ext cx="5306165" cy="6439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233</xdr:row>
      <xdr:rowOff>0</xdr:rowOff>
    </xdr:from>
    <xdr:to>
      <xdr:col>3</xdr:col>
      <xdr:colOff>1121513</xdr:colOff>
      <xdr:row>252</xdr:row>
      <xdr:rowOff>57544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52C99D9-C4C9-0FB1-87C7-9BE8D48FE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41757600"/>
          <a:ext cx="5287113" cy="28197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254</xdr:row>
      <xdr:rowOff>0</xdr:rowOff>
    </xdr:from>
    <xdr:to>
      <xdr:col>3</xdr:col>
      <xdr:colOff>1162794</xdr:colOff>
      <xdr:row>275</xdr:row>
      <xdr:rowOff>114741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0AADEC2-ADF6-2935-92B6-D758B28DA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44757975"/>
          <a:ext cx="5334744" cy="316274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278</xdr:row>
      <xdr:rowOff>0</xdr:rowOff>
    </xdr:from>
    <xdr:to>
      <xdr:col>3</xdr:col>
      <xdr:colOff>1369197</xdr:colOff>
      <xdr:row>295</xdr:row>
      <xdr:rowOff>111483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D262525-4133-2729-2A6E-E0E3C33B3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48186975"/>
          <a:ext cx="5534797" cy="25625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400050</xdr:colOff>
      <xdr:row>0</xdr:row>
      <xdr:rowOff>0</xdr:rowOff>
    </xdr:from>
    <xdr:to>
      <xdr:col>32</xdr:col>
      <xdr:colOff>341548</xdr:colOff>
      <xdr:row>17</xdr:row>
      <xdr:rowOff>38279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FC7650-3B5D-4E2B-9E62-1C0908685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30425" y="0"/>
          <a:ext cx="8171098" cy="2467154"/>
        </a:xfrm>
        <a:prstGeom prst="rect">
          <a:avLst/>
        </a:prstGeom>
      </xdr:spPr>
    </xdr:pic>
    <xdr:clientData/>
  </xdr:twoCellAnchor>
  <xdr:twoCellAnchor editAs="oneCell">
    <xdr:from>
      <xdr:col>20</xdr:col>
      <xdr:colOff>285750</xdr:colOff>
      <xdr:row>17</xdr:row>
      <xdr:rowOff>123825</xdr:rowOff>
    </xdr:from>
    <xdr:to>
      <xdr:col>32</xdr:col>
      <xdr:colOff>46306</xdr:colOff>
      <xdr:row>43</xdr:row>
      <xdr:rowOff>109840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97CDD0-11B1-4C35-993C-7BC88D6969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16125" y="2552700"/>
          <a:ext cx="7990156" cy="3843640"/>
        </a:xfrm>
        <a:prstGeom prst="rect">
          <a:avLst/>
        </a:prstGeom>
      </xdr:spPr>
    </xdr:pic>
    <xdr:clientData/>
  </xdr:twoCellAnchor>
  <xdr:twoCellAnchor editAs="oneCell">
    <xdr:from>
      <xdr:col>20</xdr:col>
      <xdr:colOff>247650</xdr:colOff>
      <xdr:row>44</xdr:row>
      <xdr:rowOff>76201</xdr:rowOff>
    </xdr:from>
    <xdr:to>
      <xdr:col>32</xdr:col>
      <xdr:colOff>360607</xdr:colOff>
      <xdr:row>61</xdr:row>
      <xdr:rowOff>80572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7692919-D66F-435F-93CD-BE2B683A4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678025" y="6505576"/>
          <a:ext cx="8342557" cy="2433246"/>
        </a:xfrm>
        <a:prstGeom prst="rect">
          <a:avLst/>
        </a:prstGeom>
      </xdr:spPr>
    </xdr:pic>
    <xdr:clientData/>
  </xdr:twoCellAnchor>
  <xdr:twoCellAnchor editAs="oneCell">
    <xdr:from>
      <xdr:col>7</xdr:col>
      <xdr:colOff>386168</xdr:colOff>
      <xdr:row>61</xdr:row>
      <xdr:rowOff>123825</xdr:rowOff>
    </xdr:from>
    <xdr:to>
      <xdr:col>20</xdr:col>
      <xdr:colOff>74852</xdr:colOff>
      <xdr:row>78</xdr:row>
      <xdr:rowOff>104398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E0200A4-18A5-4414-BB1E-5DBFB3784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15368" y="8982075"/>
          <a:ext cx="8604084" cy="2409448"/>
        </a:xfrm>
        <a:prstGeom prst="rect">
          <a:avLst/>
        </a:prstGeom>
      </xdr:spPr>
    </xdr:pic>
    <xdr:clientData/>
  </xdr:twoCellAnchor>
  <xdr:twoCellAnchor editAs="oneCell">
    <xdr:from>
      <xdr:col>7</xdr:col>
      <xdr:colOff>514350</xdr:colOff>
      <xdr:row>41</xdr:row>
      <xdr:rowOff>66495</xdr:rowOff>
    </xdr:from>
    <xdr:to>
      <xdr:col>20</xdr:col>
      <xdr:colOff>84400</xdr:colOff>
      <xdr:row>63</xdr:row>
      <xdr:rowOff>18567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8E18B75-D798-4CE3-94D3-38DD79AB9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543550" y="6067245"/>
          <a:ext cx="8485450" cy="3095322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51</xdr:row>
      <xdr:rowOff>123825</xdr:rowOff>
    </xdr:from>
    <xdr:to>
      <xdr:col>6</xdr:col>
      <xdr:colOff>523414</xdr:colOff>
      <xdr:row>62</xdr:row>
      <xdr:rowOff>104581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B0EB70F-0801-4B5A-9FB6-4C36226F8D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2500" y="7553325"/>
          <a:ext cx="3685714" cy="155238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dreas Severin Berthelsen" id="{437D20A5-BCD6-4CB3-BD90-E5BF8D4789DF}" userId="S::adbt@cowi.com::e7a6582b-7eba-4682-80b0-718f70be473c" providerId="AD"/>
  <person displayName="Kim Michelsen" id="{04CF4780-69BB-4FCB-99B4-0BB243B12E0A}" userId="S::kimh@cowi.com::d4a462bb-e513-4972-b405-8e070ba19e38" providerId="AD"/>
  <person displayName="Mette Quaade" id="{F21120BE-6FE7-47CD-B94B-210D11425669}" userId="S::MEQU@ramboll.dk::07198eb5-139d-4b83-bd62-237bee61ae3a" providerId="AD"/>
</personList>
</file>

<file path=xl/theme/theme1.xml><?xml version="1.0" encoding="utf-8"?>
<a:theme xmlns:a="http://schemas.openxmlformats.org/drawingml/2006/main" name="COWI">
  <a:themeElements>
    <a:clrScheme name="COWI">
      <a:dk1>
        <a:srgbClr val="000000"/>
      </a:dk1>
      <a:lt1>
        <a:sysClr val="window" lastClr="FFFFFF"/>
      </a:lt1>
      <a:dk2>
        <a:srgbClr val="58595B"/>
      </a:dk2>
      <a:lt2>
        <a:srgbClr val="D0C7BD"/>
      </a:lt2>
      <a:accent1>
        <a:srgbClr val="435A69"/>
      </a:accent1>
      <a:accent2>
        <a:srgbClr val="9DB8AF"/>
      </a:accent2>
      <a:accent3>
        <a:srgbClr val="F04E23"/>
      </a:accent3>
      <a:accent4>
        <a:srgbClr val="B3D455"/>
      </a:accent4>
      <a:accent5>
        <a:srgbClr val="0A6791"/>
      </a:accent5>
      <a:accent6>
        <a:srgbClr val="FADD89"/>
      </a:accent6>
      <a:hlink>
        <a:srgbClr val="0A6791"/>
      </a:hlink>
      <a:folHlink>
        <a:srgbClr val="FADD89"/>
      </a:folHlink>
    </a:clrScheme>
    <a:fontScheme name="COWI 2013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COWI 2013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OWI" id="{3EF810B6-9C34-48B2-84FA-930B021477CE}" vid="{225D3465-1CBA-4F69-90F4-DD3C025D5700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367" dT="2024-02-13T10:53:58.40" personId="{F21120BE-6FE7-47CD-B94B-210D11425669}" id="{FE2A393F-E5DC-4085-A2F0-FD17E84E3356}">
    <text>Hvorfor per år?? Kan det så sammenlignes med en PNEC der vel ikke er givet per år?</text>
  </threadedComment>
  <threadedComment ref="C367" dT="2024-02-20T08:30:29.30" personId="{437D20A5-BCD6-4CB3-BD90-E5BF8D4789DF}" id="{08960F1D-AA97-4A93-B569-C0873535E8AA}" parentId="{FE2A393F-E5DC-4085-A2F0-FD17E84E3356}">
    <text>Så vidt jeg kan se på formlen skal det heller ikke være per år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58" dT="2024-02-13T11:54:38.27" personId="{F21120BE-6FE7-47CD-B94B-210D11425669}" id="{D559FF4D-8B0E-4501-B3BC-57A4FC5BD4E4}">
    <text>Er enhed korrekt??</text>
  </threadedComment>
  <threadedComment ref="C158" dT="2024-02-20T08:50:13.59" personId="{437D20A5-BCD6-4CB3-BD90-E5BF8D4789DF}" id="{C28D8401-8D73-4E85-9FBC-659D87BBA911}" parentId="{D559FF4D-8B0E-4501-B3BC-57A4FC5BD4E4}">
    <text xml:space="preserve">Rettet til mg/l
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I8" dT="2024-02-08T13:47:00.88" personId="{04CF4780-69BB-4FCB-99B4-0BB243B12E0A}" id="{A68CAA9D-962B-4A2F-A9F1-8ABCD4650E40}">
    <text>N/P anvendes til vurdering af en kvælstof belastning.  Ved N/P&gt; 7-12 vurderes generelt at søerne er fosforbegrænset</text>
  </threadedComment>
  <threadedComment ref="D220" dT="2024-03-01T09:31:21.83" personId="{437D20A5-BCD6-4CB3-BD90-E5BF8D4789DF}" id="{683E5A4D-0154-44FE-A30B-11D1AB1DF011}">
    <text xml:space="preserve">Ændret fra
4848,98
4848,98
0,97
0,97
242,45
4848,98
2424,49
4848,98
</text>
  </threadedComment>
  <threadedComment ref="B268" dT="2024-02-12T07:53:28.68" personId="{F21120BE-6FE7-47CD-B94B-210D11425669}" id="{CCB9735A-D7F1-4E52-AB8F-1FE11D13E671}">
    <text>Hvorfor 300?? Og hvor er resulaterne for den korte afstand 600?</text>
  </threadedComment>
  <threadedComment ref="B268" dT="2024-02-20T14:15:46.47" personId="{437D20A5-BCD6-4CB3-BD90-E5BF8D4789DF}" id="{873AB7D0-ACEC-4A6A-8F9D-9B606F5DDA00}" parentId="{CCB9735A-D7F1-4E52-AB8F-1FE11D13E671}">
    <text xml:space="preserve">Der er ingen brakvandssøer indenfor 600m af værket, der er i alle udregninger af den korteste deposition brugt 600m
</text>
  </threadedComment>
  <threadedComment ref="B307" dT="2024-02-14T07:43:00.51" personId="{F21120BE-6FE7-47CD-B94B-210D11425669}" id="{448A5812-2004-4FC4-A60C-AA749AA582ED}">
    <text>Hvorfor 300?? Og hvor er 600 m</text>
  </threadedComment>
  <threadedComment ref="B307" dT="2024-02-20T14:27:48.85" personId="{437D20A5-BCD6-4CB3-BD90-E5BF8D4789DF}" id="{CF0BAAC1-74F6-44F9-BF97-972CD4E1722F}" parentId="{448A5812-2004-4FC4-A60C-AA749AA582ED}">
    <text>Tilføjet 600, 300 var et levn fra tidligere version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604C7-BC98-4978-B1B9-187FC1CC6BD5}">
  <dimension ref="A2:R379"/>
  <sheetViews>
    <sheetView tabSelected="1" zoomScale="80" zoomScaleNormal="80" workbookViewId="0"/>
  </sheetViews>
  <sheetFormatPr defaultRowHeight="11.25" x14ac:dyDescent="0.15"/>
  <cols>
    <col min="2" max="2" width="64.5" bestFit="1" customWidth="1"/>
    <col min="3" max="3" width="22.5" bestFit="1" customWidth="1"/>
    <col min="4" max="4" width="36.5" bestFit="1" customWidth="1"/>
    <col min="5" max="5" width="36" bestFit="1" customWidth="1"/>
    <col min="6" max="6" width="27.125" bestFit="1" customWidth="1"/>
    <col min="7" max="7" width="12.375" bestFit="1" customWidth="1"/>
    <col min="8" max="8" width="53.25" bestFit="1" customWidth="1"/>
    <col min="9" max="9" width="50.875" bestFit="1" customWidth="1"/>
    <col min="10" max="10" width="22.75" bestFit="1" customWidth="1"/>
    <col min="11" max="11" width="36" bestFit="1" customWidth="1"/>
    <col min="12" max="12" width="26.5" bestFit="1" customWidth="1"/>
    <col min="13" max="13" width="36.5" bestFit="1" customWidth="1"/>
    <col min="14" max="14" width="36" bestFit="1" customWidth="1"/>
    <col min="15" max="15" width="11.875" bestFit="1" customWidth="1"/>
    <col min="16" max="16" width="15.75" bestFit="1" customWidth="1"/>
  </cols>
  <sheetData>
    <row r="2" spans="2:9" ht="12" thickBot="1" x14ac:dyDescent="0.2"/>
    <row r="3" spans="2:9" ht="12" thickBot="1" x14ac:dyDescent="0.2">
      <c r="B3" s="569" t="s">
        <v>366</v>
      </c>
    </row>
    <row r="10" spans="2:9" ht="12" thickBot="1" x14ac:dyDescent="0.2"/>
    <row r="11" spans="2:9" ht="12" thickBot="1" x14ac:dyDescent="0.2">
      <c r="B11" s="569" t="s">
        <v>367</v>
      </c>
    </row>
    <row r="12" spans="2:9" x14ac:dyDescent="0.15">
      <c r="B12" s="513"/>
      <c r="C12" s="513" t="s">
        <v>333</v>
      </c>
      <c r="D12" s="513" t="s">
        <v>334</v>
      </c>
      <c r="E12" s="513" t="s">
        <v>335</v>
      </c>
      <c r="F12" s="513" t="s">
        <v>336</v>
      </c>
      <c r="G12" s="513" t="s">
        <v>337</v>
      </c>
      <c r="H12" s="513" t="s">
        <v>371</v>
      </c>
      <c r="I12" s="513" t="s">
        <v>370</v>
      </c>
    </row>
    <row r="13" spans="2:9" x14ac:dyDescent="0.15">
      <c r="B13" s="550" t="s">
        <v>338</v>
      </c>
      <c r="C13" s="550">
        <v>2E-3</v>
      </c>
      <c r="D13" s="550">
        <v>5.2999999999999999E-2</v>
      </c>
      <c r="E13" s="550" t="s">
        <v>339</v>
      </c>
      <c r="F13" s="10">
        <v>0.53</v>
      </c>
      <c r="G13" s="550">
        <v>0.17</v>
      </c>
      <c r="H13" s="551">
        <v>6</v>
      </c>
      <c r="I13" s="550">
        <v>6</v>
      </c>
    </row>
    <row r="14" spans="2:9" x14ac:dyDescent="0.15">
      <c r="B14" s="550" t="s">
        <v>340</v>
      </c>
      <c r="C14" s="550">
        <v>3.0000000000000001E-3</v>
      </c>
      <c r="D14" s="550">
        <v>2E-3</v>
      </c>
      <c r="E14" s="550">
        <v>3.2000000000000001E-2</v>
      </c>
      <c r="F14" s="10">
        <v>0.02</v>
      </c>
      <c r="G14" s="550">
        <v>2.5999999999999999E-2</v>
      </c>
      <c r="H14" s="551">
        <v>8.4</v>
      </c>
      <c r="I14" s="550">
        <v>8.4</v>
      </c>
    </row>
    <row r="15" spans="2:9" x14ac:dyDescent="0.15">
      <c r="B15" s="550" t="s">
        <v>341</v>
      </c>
      <c r="C15" s="550">
        <v>1.6E-2</v>
      </c>
      <c r="D15" s="550">
        <v>0.183</v>
      </c>
      <c r="E15" s="550">
        <v>0.16300000000000001</v>
      </c>
      <c r="F15" s="10">
        <v>1.83</v>
      </c>
      <c r="G15" s="550">
        <v>0.27</v>
      </c>
      <c r="H15" s="550">
        <v>78</v>
      </c>
      <c r="I15" s="550">
        <v>8</v>
      </c>
    </row>
    <row r="16" spans="2:9" ht="12" x14ac:dyDescent="0.2">
      <c r="B16" s="550" t="s">
        <v>342</v>
      </c>
      <c r="C16" s="550">
        <v>7.0000000000000001E-3</v>
      </c>
      <c r="D16" s="550">
        <v>3.5999999999999997E-2</v>
      </c>
      <c r="E16" s="550">
        <v>7.0000000000000007E-2</v>
      </c>
      <c r="F16" s="10">
        <v>0.36</v>
      </c>
      <c r="G16" s="550">
        <v>1.29</v>
      </c>
      <c r="H16" s="549">
        <v>20</v>
      </c>
      <c r="I16" s="10">
        <v>20</v>
      </c>
    </row>
    <row r="17" spans="2:9" x14ac:dyDescent="0.15">
      <c r="B17" s="550" t="s">
        <v>343</v>
      </c>
      <c r="C17" s="550">
        <v>2E-3</v>
      </c>
      <c r="D17" s="550">
        <v>5.7999999999999996E-3</v>
      </c>
      <c r="E17" s="550" t="s">
        <v>344</v>
      </c>
      <c r="F17" s="10">
        <v>5.7999999999999996E-2</v>
      </c>
      <c r="G17" s="550">
        <v>1.0999999999999999E-2</v>
      </c>
      <c r="H17" s="551">
        <v>18</v>
      </c>
      <c r="I17" s="550">
        <v>18</v>
      </c>
    </row>
    <row r="18" spans="2:9" x14ac:dyDescent="0.15">
      <c r="B18" s="550" t="s">
        <v>345</v>
      </c>
      <c r="C18" s="550">
        <v>6.0000000000000001E-3</v>
      </c>
      <c r="D18" s="550">
        <v>0.33</v>
      </c>
      <c r="E18" s="550">
        <v>0.06</v>
      </c>
      <c r="F18" s="10">
        <v>3.3000000000000003</v>
      </c>
      <c r="G18" s="550">
        <v>3.7999999999999999E-2</v>
      </c>
      <c r="H18" s="550">
        <v>13</v>
      </c>
      <c r="I18" s="550">
        <v>9</v>
      </c>
    </row>
    <row r="19" spans="2:9" x14ac:dyDescent="0.15">
      <c r="B19" s="550" t="s">
        <v>346</v>
      </c>
      <c r="C19" s="550">
        <v>0.01</v>
      </c>
      <c r="D19" s="550">
        <v>0.12</v>
      </c>
      <c r="E19" s="550">
        <v>0.1</v>
      </c>
      <c r="F19" s="10">
        <v>1.2</v>
      </c>
      <c r="G19" s="550">
        <v>0.18</v>
      </c>
      <c r="H19" s="551">
        <v>17</v>
      </c>
      <c r="I19" s="550">
        <v>17</v>
      </c>
    </row>
    <row r="20" spans="2:9" x14ac:dyDescent="0.15">
      <c r="B20" s="550" t="s">
        <v>361</v>
      </c>
      <c r="C20" s="550">
        <v>2E-3</v>
      </c>
      <c r="D20" s="550">
        <v>2E-3</v>
      </c>
      <c r="E20" s="550">
        <v>1.7000000000000001E-2</v>
      </c>
      <c r="F20" s="10">
        <v>0.02</v>
      </c>
      <c r="G20" s="550">
        <v>8.9999999999999993E-3</v>
      </c>
      <c r="H20" s="551">
        <v>13</v>
      </c>
      <c r="I20" s="550">
        <v>13</v>
      </c>
    </row>
    <row r="21" spans="2:9" x14ac:dyDescent="0.15">
      <c r="B21" s="550" t="s">
        <v>347</v>
      </c>
      <c r="C21" s="550">
        <v>0.01</v>
      </c>
      <c r="D21" s="550">
        <v>0.18</v>
      </c>
      <c r="E21" s="550">
        <v>0.1</v>
      </c>
      <c r="F21" s="10">
        <v>1.7999999999999998</v>
      </c>
      <c r="G21" s="550">
        <v>1.45</v>
      </c>
      <c r="H21" s="551">
        <v>39</v>
      </c>
      <c r="I21" s="550">
        <v>39</v>
      </c>
    </row>
    <row r="22" spans="2:9" x14ac:dyDescent="0.15">
      <c r="B22" s="10" t="s">
        <v>348</v>
      </c>
      <c r="C22" s="10">
        <v>2E-3</v>
      </c>
      <c r="D22" s="10">
        <v>2E-3</v>
      </c>
      <c r="E22" s="10">
        <v>1.7000000000000001E-2</v>
      </c>
      <c r="F22" s="10">
        <v>0.02</v>
      </c>
      <c r="G22" s="10">
        <v>8.9999999999999993E-3</v>
      </c>
      <c r="H22" s="550">
        <v>700</v>
      </c>
      <c r="I22" s="550">
        <v>12</v>
      </c>
    </row>
    <row r="23" spans="2:9" x14ac:dyDescent="0.15">
      <c r="B23" s="10" t="s">
        <v>349</v>
      </c>
      <c r="C23" s="10">
        <v>2E-3</v>
      </c>
      <c r="D23" s="10">
        <v>2E-3</v>
      </c>
      <c r="E23" s="10">
        <v>1.7000000000000001E-2</v>
      </c>
      <c r="F23" s="10">
        <v>0.02</v>
      </c>
      <c r="G23" s="10">
        <v>8.9999999999999993E-3</v>
      </c>
      <c r="H23" s="550">
        <v>500</v>
      </c>
      <c r="I23" s="550">
        <v>12</v>
      </c>
    </row>
    <row r="24" spans="2:9" x14ac:dyDescent="0.15">
      <c r="B24" s="10" t="s">
        <v>350</v>
      </c>
      <c r="C24" s="10">
        <v>2E-3</v>
      </c>
      <c r="D24" s="10">
        <v>2E-3</v>
      </c>
      <c r="E24" s="10">
        <v>1.7000000000000001E-2</v>
      </c>
      <c r="F24" s="10">
        <v>0.02</v>
      </c>
      <c r="G24" s="10">
        <v>8.9999999999999993E-3</v>
      </c>
      <c r="H24" s="551">
        <v>12</v>
      </c>
      <c r="I24" s="550">
        <v>12</v>
      </c>
    </row>
    <row r="25" spans="2:9" x14ac:dyDescent="0.15">
      <c r="B25" s="10" t="s">
        <v>351</v>
      </c>
      <c r="C25" s="10">
        <v>2E-3</v>
      </c>
      <c r="D25" s="10">
        <v>2E-3</v>
      </c>
      <c r="E25" s="10">
        <v>1.7000000000000001E-2</v>
      </c>
      <c r="F25" s="10">
        <v>0.02</v>
      </c>
      <c r="G25" s="10">
        <v>8.9999999999999993E-3</v>
      </c>
      <c r="H25" s="551">
        <v>12</v>
      </c>
      <c r="I25" s="550">
        <v>12</v>
      </c>
    </row>
    <row r="26" spans="2:9" x14ac:dyDescent="0.15">
      <c r="H26" s="570"/>
      <c r="I26" s="571"/>
    </row>
    <row r="27" spans="2:9" x14ac:dyDescent="0.15">
      <c r="H27" s="570"/>
      <c r="I27" s="571"/>
    </row>
    <row r="28" spans="2:9" x14ac:dyDescent="0.15">
      <c r="H28" s="570"/>
      <c r="I28" s="571"/>
    </row>
    <row r="29" spans="2:9" x14ac:dyDescent="0.15">
      <c r="H29" s="570"/>
      <c r="I29" s="571"/>
    </row>
    <row r="30" spans="2:9" ht="12" thickBot="1" x14ac:dyDescent="0.2">
      <c r="H30" s="570"/>
      <c r="I30" s="571"/>
    </row>
    <row r="31" spans="2:9" ht="12" thickBot="1" x14ac:dyDescent="0.2">
      <c r="B31" s="569" t="s">
        <v>127</v>
      </c>
    </row>
    <row r="32" spans="2:9" x14ac:dyDescent="0.15">
      <c r="B32" s="572"/>
      <c r="C32" s="513"/>
      <c r="D32" s="513" t="s">
        <v>472</v>
      </c>
      <c r="E32" s="513" t="s">
        <v>368</v>
      </c>
      <c r="F32" s="513" t="s">
        <v>369</v>
      </c>
    </row>
    <row r="33" spans="2:18" ht="14.25" x14ac:dyDescent="0.2">
      <c r="B33" s="550" t="s">
        <v>338</v>
      </c>
      <c r="C33" s="12" t="s">
        <v>85</v>
      </c>
      <c r="D33" s="514">
        <v>4534.0864079160074</v>
      </c>
      <c r="E33" s="514">
        <v>2982.6394471335298</v>
      </c>
      <c r="F33" s="562">
        <v>720.16408857505849</v>
      </c>
      <c r="J33" s="515"/>
      <c r="R33" s="514"/>
    </row>
    <row r="34" spans="2:18" ht="14.25" x14ac:dyDescent="0.2">
      <c r="B34" s="550" t="s">
        <v>340</v>
      </c>
      <c r="C34" s="12" t="s">
        <v>85</v>
      </c>
      <c r="D34" s="514">
        <v>4534.0864079160074</v>
      </c>
      <c r="E34" s="514">
        <v>2982.6394471335298</v>
      </c>
      <c r="F34" s="562">
        <v>720.16408857505849</v>
      </c>
    </row>
    <row r="35" spans="2:18" ht="14.25" x14ac:dyDescent="0.2">
      <c r="B35" s="550" t="s">
        <v>341</v>
      </c>
      <c r="C35" s="12" t="s">
        <v>85</v>
      </c>
      <c r="D35" s="514">
        <v>4534.0864079160074</v>
      </c>
      <c r="E35" s="514">
        <v>2982.6394471335298</v>
      </c>
      <c r="F35" s="562">
        <v>720.16408857505849</v>
      </c>
    </row>
    <row r="36" spans="2:18" ht="14.25" x14ac:dyDescent="0.2">
      <c r="B36" s="550" t="s">
        <v>342</v>
      </c>
      <c r="C36" s="12" t="s">
        <v>85</v>
      </c>
      <c r="D36" s="514">
        <v>4534.0864079160074</v>
      </c>
      <c r="E36" s="514">
        <v>2982.6394471335298</v>
      </c>
      <c r="F36" s="562">
        <v>720.16408857505849</v>
      </c>
    </row>
    <row r="37" spans="2:18" ht="14.25" x14ac:dyDescent="0.2">
      <c r="B37" s="550" t="s">
        <v>343</v>
      </c>
      <c r="C37" s="12" t="s">
        <v>85</v>
      </c>
      <c r="D37" s="514">
        <v>4534.0864079160074</v>
      </c>
      <c r="E37" s="514">
        <v>2982.6394471335298</v>
      </c>
      <c r="F37" s="562">
        <v>720.16408857505849</v>
      </c>
    </row>
    <row r="38" spans="2:18" ht="14.25" x14ac:dyDescent="0.2">
      <c r="B38" s="550" t="s">
        <v>345</v>
      </c>
      <c r="C38" s="12" t="s">
        <v>85</v>
      </c>
      <c r="D38" s="514">
        <v>4534.0864079160074</v>
      </c>
      <c r="E38" s="514">
        <v>2982.6394471335298</v>
      </c>
      <c r="F38" s="562">
        <v>720.16408857505849</v>
      </c>
    </row>
    <row r="39" spans="2:18" ht="14.25" x14ac:dyDescent="0.2">
      <c r="B39" s="550" t="s">
        <v>346</v>
      </c>
      <c r="C39" s="12" t="s">
        <v>85</v>
      </c>
      <c r="D39" s="514">
        <v>4534.0864079160074</v>
      </c>
      <c r="E39" s="514">
        <v>2982.6394471335298</v>
      </c>
      <c r="F39" s="562">
        <v>720.16408857505849</v>
      </c>
    </row>
    <row r="40" spans="2:18" ht="14.25" x14ac:dyDescent="0.2">
      <c r="B40" s="550" t="s">
        <v>361</v>
      </c>
      <c r="C40" s="12" t="s">
        <v>362</v>
      </c>
      <c r="D40" s="514">
        <v>4534.0864079160074</v>
      </c>
      <c r="E40" s="514">
        <v>2982.6394471335298</v>
      </c>
      <c r="F40" s="562">
        <v>720.16408857505849</v>
      </c>
    </row>
    <row r="41" spans="2:18" ht="14.25" x14ac:dyDescent="0.2">
      <c r="B41" s="550" t="s">
        <v>347</v>
      </c>
      <c r="C41" s="12" t="s">
        <v>85</v>
      </c>
      <c r="D41" s="514">
        <v>226.70432039580032</v>
      </c>
      <c r="E41" s="514">
        <v>149.1319723566765</v>
      </c>
      <c r="F41" s="514">
        <v>36.008204428752919</v>
      </c>
    </row>
    <row r="42" spans="2:18" ht="14.25" x14ac:dyDescent="0.2">
      <c r="B42" s="10" t="s">
        <v>348</v>
      </c>
      <c r="C42" s="12" t="s">
        <v>85</v>
      </c>
      <c r="D42" s="514">
        <v>4534.0864079160074</v>
      </c>
      <c r="E42" s="514">
        <v>2982.6394471335298</v>
      </c>
      <c r="F42" s="562">
        <v>720.16408857505849</v>
      </c>
    </row>
    <row r="43" spans="2:18" ht="14.25" x14ac:dyDescent="0.2">
      <c r="B43" s="10" t="s">
        <v>349</v>
      </c>
      <c r="C43" s="12" t="s">
        <v>85</v>
      </c>
      <c r="D43" s="514">
        <v>4534.0864079160074</v>
      </c>
      <c r="E43" s="514">
        <v>2982.6394471335298</v>
      </c>
      <c r="F43" s="562">
        <v>720.16408857505849</v>
      </c>
    </row>
    <row r="44" spans="2:18" ht="14.25" x14ac:dyDescent="0.2">
      <c r="B44" s="10" t="s">
        <v>350</v>
      </c>
      <c r="C44" s="12" t="s">
        <v>85</v>
      </c>
      <c r="D44" s="514">
        <v>4534.0864079160074</v>
      </c>
      <c r="E44" s="514">
        <v>2982.6394471335298</v>
      </c>
      <c r="F44" s="562">
        <v>720.16408857505849</v>
      </c>
    </row>
    <row r="45" spans="2:18" ht="14.25" x14ac:dyDescent="0.2">
      <c r="B45" s="10" t="s">
        <v>351</v>
      </c>
      <c r="C45" s="12" t="s">
        <v>85</v>
      </c>
      <c r="D45" s="514">
        <v>4534.0864079160074</v>
      </c>
      <c r="E45" s="514">
        <v>2982.6394471335298</v>
      </c>
      <c r="F45" s="562">
        <v>720.16408857505849</v>
      </c>
    </row>
    <row r="49" spans="1:6" x14ac:dyDescent="0.15">
      <c r="A49" t="s">
        <v>375</v>
      </c>
      <c r="B49" s="8" t="s">
        <v>34</v>
      </c>
    </row>
    <row r="50" spans="1:6" x14ac:dyDescent="0.15">
      <c r="B50" s="8"/>
    </row>
    <row r="52" spans="1:6" ht="12" thickBot="1" x14ac:dyDescent="0.2"/>
    <row r="53" spans="1:6" ht="12" thickBot="1" x14ac:dyDescent="0.2">
      <c r="B53" s="104" t="s">
        <v>273</v>
      </c>
    </row>
    <row r="55" spans="1:6" ht="12" thickBot="1" x14ac:dyDescent="0.2">
      <c r="C55" s="16"/>
    </row>
    <row r="56" spans="1:6" x14ac:dyDescent="0.15">
      <c r="B56" s="28" t="s">
        <v>182</v>
      </c>
      <c r="C56" s="96">
        <v>5700</v>
      </c>
      <c r="D56" s="96" t="s">
        <v>38</v>
      </c>
      <c r="E56" s="96">
        <v>57000000</v>
      </c>
      <c r="F56" s="97" t="s">
        <v>39</v>
      </c>
    </row>
    <row r="57" spans="1:6" x14ac:dyDescent="0.15">
      <c r="B57" s="31" t="s">
        <v>183</v>
      </c>
      <c r="C57" s="86">
        <v>11</v>
      </c>
      <c r="D57" s="86" t="s">
        <v>40</v>
      </c>
      <c r="E57" s="86"/>
      <c r="F57" s="89"/>
    </row>
    <row r="58" spans="1:6" x14ac:dyDescent="0.15">
      <c r="B58" s="31" t="s">
        <v>35</v>
      </c>
      <c r="C58" s="86"/>
      <c r="D58" s="86"/>
      <c r="E58" s="86">
        <v>627000000</v>
      </c>
      <c r="F58" s="89" t="s">
        <v>41</v>
      </c>
    </row>
    <row r="59" spans="1:6" x14ac:dyDescent="0.15">
      <c r="B59" s="31" t="s">
        <v>36</v>
      </c>
      <c r="C59" s="86">
        <v>18</v>
      </c>
      <c r="D59" s="86" t="s">
        <v>42</v>
      </c>
      <c r="E59" s="86"/>
      <c r="F59" s="89"/>
    </row>
    <row r="60" spans="1:6" ht="12" thickBot="1" x14ac:dyDescent="0.2">
      <c r="B60" s="33" t="s">
        <v>37</v>
      </c>
      <c r="C60" s="90"/>
      <c r="D60" s="90"/>
      <c r="E60" s="103">
        <v>12714166666.666666</v>
      </c>
      <c r="F60" s="98" t="s">
        <v>45</v>
      </c>
    </row>
    <row r="62" spans="1:6" x14ac:dyDescent="0.15">
      <c r="C62" s="16"/>
      <c r="E62" s="16"/>
    </row>
    <row r="63" spans="1:6" ht="12" thickBot="1" x14ac:dyDescent="0.2">
      <c r="C63" s="16"/>
      <c r="E63" s="16"/>
    </row>
    <row r="64" spans="1:6" ht="12" thickBot="1" x14ac:dyDescent="0.2">
      <c r="B64" s="104" t="s">
        <v>139</v>
      </c>
      <c r="C64" s="16"/>
      <c r="E64" s="16"/>
    </row>
    <row r="65" spans="2:6" x14ac:dyDescent="0.15">
      <c r="C65" s="16"/>
      <c r="E65" s="16"/>
    </row>
    <row r="66" spans="2:6" ht="12" thickBot="1" x14ac:dyDescent="0.2"/>
    <row r="67" spans="2:6" x14ac:dyDescent="0.15">
      <c r="B67" s="28" t="s">
        <v>50</v>
      </c>
      <c r="C67" s="96"/>
      <c r="D67" s="96" t="s">
        <v>44</v>
      </c>
      <c r="E67" s="96">
        <v>11</v>
      </c>
      <c r="F67" s="100" t="s">
        <v>143</v>
      </c>
    </row>
    <row r="68" spans="2:6" x14ac:dyDescent="0.15">
      <c r="B68" s="31" t="s">
        <v>37</v>
      </c>
      <c r="C68" s="86"/>
      <c r="D68" s="86" t="s">
        <v>46</v>
      </c>
      <c r="E68" s="99">
        <v>0.61111111111111116</v>
      </c>
      <c r="F68" s="89" t="s">
        <v>47</v>
      </c>
    </row>
    <row r="69" spans="2:6" x14ac:dyDescent="0.15">
      <c r="B69" s="31" t="s">
        <v>184</v>
      </c>
      <c r="C69" s="86"/>
      <c r="D69" s="86" t="s">
        <v>43</v>
      </c>
      <c r="E69" s="99">
        <v>223.05555555555554</v>
      </c>
      <c r="F69" s="89" t="s">
        <v>45</v>
      </c>
    </row>
    <row r="70" spans="2:6" x14ac:dyDescent="0.15">
      <c r="B70" s="31" t="s">
        <v>185</v>
      </c>
      <c r="C70" s="101">
        <v>1.5000000000000002E-5</v>
      </c>
      <c r="D70" s="86" t="s">
        <v>48</v>
      </c>
      <c r="E70" s="86"/>
      <c r="F70" s="89"/>
    </row>
    <row r="71" spans="2:6" x14ac:dyDescent="0.15">
      <c r="B71" s="31" t="s">
        <v>49</v>
      </c>
      <c r="C71" s="101">
        <v>1.3636363636363638E-6</v>
      </c>
      <c r="D71" s="86" t="s">
        <v>532</v>
      </c>
      <c r="E71" s="185">
        <v>43.003636363636367</v>
      </c>
      <c r="F71" s="89" t="s">
        <v>533</v>
      </c>
    </row>
    <row r="72" spans="2:6" x14ac:dyDescent="0.15">
      <c r="B72" s="31" t="s">
        <v>531</v>
      </c>
      <c r="C72" s="101">
        <v>0.29399999999999998</v>
      </c>
      <c r="D72" s="86" t="s">
        <v>82</v>
      </c>
      <c r="E72" s="86"/>
      <c r="F72" s="89"/>
    </row>
    <row r="73" spans="2:6" ht="12" thickBot="1" x14ac:dyDescent="0.2">
      <c r="B73" s="33" t="s">
        <v>187</v>
      </c>
      <c r="C73" s="102">
        <v>2.6727272727272725E-2</v>
      </c>
      <c r="D73" s="90" t="s">
        <v>534</v>
      </c>
      <c r="E73" s="90">
        <v>9.755454545454544</v>
      </c>
      <c r="F73" s="98" t="s">
        <v>533</v>
      </c>
    </row>
    <row r="74" spans="2:6" x14ac:dyDescent="0.15">
      <c r="C74" s="16"/>
      <c r="E74" s="16"/>
    </row>
    <row r="75" spans="2:6" x14ac:dyDescent="0.15">
      <c r="C75" s="16"/>
      <c r="E75" s="16"/>
    </row>
    <row r="76" spans="2:6" ht="12" thickBot="1" x14ac:dyDescent="0.2">
      <c r="C76" s="16"/>
      <c r="E76" s="16"/>
    </row>
    <row r="77" spans="2:6" ht="12" thickBot="1" x14ac:dyDescent="0.2">
      <c r="B77" s="104" t="s">
        <v>140</v>
      </c>
      <c r="C77" s="16"/>
      <c r="E77" s="16"/>
    </row>
    <row r="78" spans="2:6" x14ac:dyDescent="0.15">
      <c r="C78" s="16"/>
      <c r="E78" s="16"/>
    </row>
    <row r="79" spans="2:6" x14ac:dyDescent="0.15">
      <c r="C79" s="16"/>
      <c r="E79" s="16"/>
    </row>
    <row r="80" spans="2:6" ht="12" thickBot="1" x14ac:dyDescent="0.2"/>
    <row r="81" spans="2:10" x14ac:dyDescent="0.15">
      <c r="B81" s="28" t="s">
        <v>70</v>
      </c>
      <c r="C81" s="96">
        <v>1500</v>
      </c>
      <c r="D81" s="97" t="s">
        <v>71</v>
      </c>
    </row>
    <row r="82" spans="2:10" x14ac:dyDescent="0.15">
      <c r="B82" s="31" t="s">
        <v>72</v>
      </c>
      <c r="C82" s="86">
        <v>50</v>
      </c>
      <c r="D82" s="89" t="s">
        <v>73</v>
      </c>
    </row>
    <row r="83" spans="2:10" x14ac:dyDescent="0.15">
      <c r="B83" s="31" t="s">
        <v>74</v>
      </c>
      <c r="C83" s="86">
        <v>750</v>
      </c>
      <c r="D83" s="89" t="s">
        <v>75</v>
      </c>
    </row>
    <row r="84" spans="2:10" ht="12" thickBot="1" x14ac:dyDescent="0.2">
      <c r="B84" s="33" t="s">
        <v>352</v>
      </c>
      <c r="C84" s="90">
        <v>75</v>
      </c>
      <c r="D84" s="98" t="s">
        <v>76</v>
      </c>
    </row>
    <row r="87" spans="2:10" ht="12" thickBot="1" x14ac:dyDescent="0.2">
      <c r="B87" t="s">
        <v>157</v>
      </c>
      <c r="G87" t="s">
        <v>356</v>
      </c>
    </row>
    <row r="88" spans="2:10" ht="13.5" thickBot="1" x14ac:dyDescent="0.2">
      <c r="B88" s="475"/>
      <c r="C88" s="472" t="s">
        <v>98</v>
      </c>
      <c r="D88" s="473" t="s">
        <v>104</v>
      </c>
      <c r="E88" s="474" t="s">
        <v>105</v>
      </c>
      <c r="G88" s="475"/>
      <c r="H88" s="472" t="s">
        <v>98</v>
      </c>
      <c r="I88" s="473" t="s">
        <v>104</v>
      </c>
      <c r="J88" s="474" t="s">
        <v>105</v>
      </c>
    </row>
    <row r="89" spans="2:10" ht="21.75" thickTop="1" x14ac:dyDescent="0.15">
      <c r="B89" s="550" t="s">
        <v>338</v>
      </c>
      <c r="C89" s="551">
        <v>6</v>
      </c>
      <c r="D89" s="92">
        <v>-0.11552453009332421</v>
      </c>
      <c r="E89" s="74">
        <v>42.166453484063339</v>
      </c>
      <c r="G89" s="550" t="s">
        <v>338</v>
      </c>
      <c r="H89" s="550">
        <v>6</v>
      </c>
      <c r="I89" s="92">
        <v>-0.11552453009332421</v>
      </c>
      <c r="J89" s="74">
        <v>42.166453484063339</v>
      </c>
    </row>
    <row r="90" spans="2:10" x14ac:dyDescent="0.15">
      <c r="B90" s="550" t="s">
        <v>340</v>
      </c>
      <c r="C90" s="551">
        <v>8.4</v>
      </c>
      <c r="D90" s="92">
        <v>-8.2517521495231574E-2</v>
      </c>
      <c r="E90" s="74">
        <v>30.118895345759526</v>
      </c>
      <c r="G90" s="550" t="s">
        <v>340</v>
      </c>
      <c r="H90" s="550">
        <v>8.4</v>
      </c>
      <c r="I90" s="92">
        <v>-8.2517521495231574E-2</v>
      </c>
      <c r="J90" s="74">
        <v>30.118895345759526</v>
      </c>
    </row>
    <row r="91" spans="2:10" ht="21" x14ac:dyDescent="0.15">
      <c r="B91" s="550" t="s">
        <v>341</v>
      </c>
      <c r="C91" s="550">
        <v>78</v>
      </c>
      <c r="D91" s="92">
        <v>-8.8865023148710937E-3</v>
      </c>
      <c r="E91" s="74">
        <v>3.2435733449279494</v>
      </c>
      <c r="G91" s="550" t="s">
        <v>341</v>
      </c>
      <c r="H91" s="550">
        <v>8</v>
      </c>
      <c r="I91" s="92">
        <v>-8.6643397569993161E-2</v>
      </c>
      <c r="J91" s="74">
        <v>31.624840113047505</v>
      </c>
    </row>
    <row r="92" spans="2:10" ht="21" x14ac:dyDescent="0.2">
      <c r="B92" s="550" t="s">
        <v>342</v>
      </c>
      <c r="C92" s="549">
        <v>20</v>
      </c>
      <c r="D92" s="92">
        <v>-3.4657359027997263E-2</v>
      </c>
      <c r="E92" s="74">
        <v>12.649936045219</v>
      </c>
      <c r="G92" s="550" t="s">
        <v>342</v>
      </c>
      <c r="H92" s="10">
        <v>20</v>
      </c>
      <c r="I92" s="92">
        <v>-3.4657359027997263E-2</v>
      </c>
      <c r="J92" s="74">
        <v>12.649936045219</v>
      </c>
    </row>
    <row r="93" spans="2:10" ht="21" x14ac:dyDescent="0.15">
      <c r="B93" s="550" t="s">
        <v>343</v>
      </c>
      <c r="C93" s="551">
        <v>18</v>
      </c>
      <c r="D93" s="92">
        <v>-3.8508176697774739E-2</v>
      </c>
      <c r="E93" s="74">
        <v>14.05548449468778</v>
      </c>
      <c r="G93" s="550" t="s">
        <v>343</v>
      </c>
      <c r="H93" s="550">
        <v>18</v>
      </c>
      <c r="I93" s="92">
        <v>-3.8508176697774739E-2</v>
      </c>
      <c r="J93" s="74">
        <v>14.05548449468778</v>
      </c>
    </row>
    <row r="94" spans="2:10" ht="21" x14ac:dyDescent="0.15">
      <c r="B94" s="550" t="s">
        <v>345</v>
      </c>
      <c r="C94" s="550">
        <v>13</v>
      </c>
      <c r="D94" s="92">
        <v>-5.3319013889226559E-2</v>
      </c>
      <c r="E94" s="74">
        <v>19.461440069567693</v>
      </c>
      <c r="G94" s="550" t="s">
        <v>345</v>
      </c>
      <c r="H94" s="550">
        <v>9</v>
      </c>
      <c r="I94" s="92">
        <v>-7.7016353395549478E-2</v>
      </c>
      <c r="J94" s="74">
        <v>28.110968989375561</v>
      </c>
    </row>
    <row r="95" spans="2:10" x14ac:dyDescent="0.15">
      <c r="B95" s="550" t="s">
        <v>346</v>
      </c>
      <c r="C95" s="551">
        <v>17</v>
      </c>
      <c r="D95" s="92">
        <v>-4.0773363562349722E-2</v>
      </c>
      <c r="E95" s="74">
        <v>14.882277700257649</v>
      </c>
      <c r="G95" s="550" t="s">
        <v>346</v>
      </c>
      <c r="H95" s="550">
        <v>17</v>
      </c>
      <c r="I95" s="92">
        <v>-4.0773363562349722E-2</v>
      </c>
      <c r="J95" s="74">
        <v>14.882277700257649</v>
      </c>
    </row>
    <row r="96" spans="2:10" x14ac:dyDescent="0.15">
      <c r="B96" s="550" t="s">
        <v>361</v>
      </c>
      <c r="C96" s="551">
        <v>13</v>
      </c>
      <c r="D96" s="92">
        <v>-5.3319013889226559E-2</v>
      </c>
      <c r="E96" s="74">
        <v>19.461440069567693</v>
      </c>
      <c r="G96" s="550" t="s">
        <v>361</v>
      </c>
      <c r="H96" s="550">
        <v>13</v>
      </c>
      <c r="I96" s="92">
        <v>-5.3319013889226559E-2</v>
      </c>
      <c r="J96" s="74">
        <v>19.461440069567693</v>
      </c>
    </row>
    <row r="97" spans="2:10" x14ac:dyDescent="0.15">
      <c r="B97" s="550" t="s">
        <v>347</v>
      </c>
      <c r="C97" s="551">
        <v>39</v>
      </c>
      <c r="D97" s="92">
        <v>-1.7773004629742187E-2</v>
      </c>
      <c r="E97" s="74">
        <v>6.4871466898558987</v>
      </c>
      <c r="G97" s="550" t="s">
        <v>347</v>
      </c>
      <c r="H97" s="550">
        <v>39</v>
      </c>
      <c r="I97" s="92">
        <v>-1.7773004629742187E-2</v>
      </c>
      <c r="J97" s="74">
        <v>6.4871466898558987</v>
      </c>
    </row>
    <row r="98" spans="2:10" x14ac:dyDescent="0.15">
      <c r="B98" s="10" t="s">
        <v>348</v>
      </c>
      <c r="C98" s="550">
        <v>700</v>
      </c>
      <c r="D98" s="92">
        <v>-9.9021025794277895E-4</v>
      </c>
      <c r="E98" s="74">
        <v>0.3614267441491143</v>
      </c>
      <c r="G98" s="10" t="s">
        <v>348</v>
      </c>
      <c r="H98" s="550">
        <v>12</v>
      </c>
      <c r="I98" s="92">
        <v>-5.7762265046662105E-2</v>
      </c>
      <c r="J98" s="74">
        <v>21.08322674203167</v>
      </c>
    </row>
    <row r="99" spans="2:10" x14ac:dyDescent="0.15">
      <c r="B99" s="10" t="s">
        <v>349</v>
      </c>
      <c r="C99" s="550">
        <v>500</v>
      </c>
      <c r="D99" s="92">
        <v>-1.3862943611198907E-3</v>
      </c>
      <c r="E99" s="74">
        <v>0.50599744180876005</v>
      </c>
      <c r="G99" s="10" t="s">
        <v>349</v>
      </c>
      <c r="H99" s="550">
        <v>12</v>
      </c>
      <c r="I99" s="92">
        <v>-5.7762265046662105E-2</v>
      </c>
      <c r="J99" s="74">
        <v>21.08322674203167</v>
      </c>
    </row>
    <row r="100" spans="2:10" x14ac:dyDescent="0.15">
      <c r="B100" s="10" t="s">
        <v>350</v>
      </c>
      <c r="C100" s="551">
        <v>12</v>
      </c>
      <c r="D100" s="92">
        <v>-5.7762265046662105E-2</v>
      </c>
      <c r="E100" s="74">
        <v>21.08322674203167</v>
      </c>
      <c r="G100" s="10" t="s">
        <v>350</v>
      </c>
      <c r="H100" s="550">
        <v>12</v>
      </c>
      <c r="I100" s="92">
        <v>-5.7762265046662105E-2</v>
      </c>
      <c r="J100" s="74">
        <v>21.08322674203167</v>
      </c>
    </row>
    <row r="101" spans="2:10" x14ac:dyDescent="0.15">
      <c r="B101" s="10" t="s">
        <v>351</v>
      </c>
      <c r="C101" s="551">
        <v>12</v>
      </c>
      <c r="D101" s="92">
        <v>-5.7762265046662105E-2</v>
      </c>
      <c r="E101" s="74">
        <v>21.08322674203167</v>
      </c>
      <c r="G101" s="10" t="s">
        <v>351</v>
      </c>
      <c r="H101" s="550">
        <v>12</v>
      </c>
      <c r="I101" s="92">
        <v>-5.7762265046662105E-2</v>
      </c>
      <c r="J101" s="74">
        <v>21.08322674203167</v>
      </c>
    </row>
    <row r="104" spans="2:10" ht="12" thickBot="1" x14ac:dyDescent="0.2">
      <c r="B104" t="s">
        <v>372</v>
      </c>
    </row>
    <row r="105" spans="2:10" ht="13.5" thickBot="1" x14ac:dyDescent="0.2">
      <c r="B105" s="470"/>
      <c r="C105" s="471"/>
      <c r="D105" s="513" t="s">
        <v>323</v>
      </c>
      <c r="E105" s="513" t="s">
        <v>324</v>
      </c>
      <c r="F105" s="513" t="s">
        <v>325</v>
      </c>
      <c r="G105" s="513">
        <v>600</v>
      </c>
      <c r="H105" s="513">
        <v>1900</v>
      </c>
      <c r="I105" s="513">
        <v>11800</v>
      </c>
      <c r="J105" s="473" t="s">
        <v>326</v>
      </c>
    </row>
    <row r="106" spans="2:10" ht="12" thickTop="1" x14ac:dyDescent="0.15">
      <c r="B106" s="550" t="s">
        <v>338</v>
      </c>
      <c r="C106" s="159" t="s">
        <v>80</v>
      </c>
      <c r="D106" s="101">
        <v>3.9089427100687978E-6</v>
      </c>
      <c r="E106" s="101">
        <v>2.5714037348915511E-6</v>
      </c>
      <c r="F106" s="101">
        <v>6.2087042698921646E-7</v>
      </c>
      <c r="G106" s="101">
        <v>0</v>
      </c>
      <c r="H106" s="101">
        <v>0</v>
      </c>
      <c r="I106" s="101">
        <v>0</v>
      </c>
      <c r="J106" s="550">
        <v>2E-3</v>
      </c>
    </row>
    <row r="107" spans="2:10" x14ac:dyDescent="0.15">
      <c r="B107" s="550" t="s">
        <v>340</v>
      </c>
      <c r="C107" s="159" t="s">
        <v>80</v>
      </c>
      <c r="D107" s="101">
        <v>4.413151045324044E-6</v>
      </c>
      <c r="E107" s="101">
        <v>2.9030850340569658E-6</v>
      </c>
      <c r="F107" s="101">
        <v>7.0095552099560523E-7</v>
      </c>
      <c r="G107" s="101">
        <v>0</v>
      </c>
      <c r="H107" s="101">
        <v>0</v>
      </c>
      <c r="I107" s="101">
        <v>0</v>
      </c>
      <c r="J107" s="550">
        <v>3.0000000000000001E-3</v>
      </c>
    </row>
    <row r="108" spans="2:10" x14ac:dyDescent="0.15">
      <c r="B108" s="550" t="s">
        <v>341</v>
      </c>
      <c r="C108" s="159" t="s">
        <v>80</v>
      </c>
      <c r="D108" s="101">
        <v>6.1960127919082175E-6</v>
      </c>
      <c r="E108" s="101">
        <v>4.0758976573151688E-6</v>
      </c>
      <c r="F108" s="101">
        <v>9.8413340718288435E-7</v>
      </c>
      <c r="G108" s="101">
        <v>0</v>
      </c>
      <c r="H108" s="101">
        <v>0</v>
      </c>
      <c r="I108" s="101">
        <v>0</v>
      </c>
      <c r="J108" s="550">
        <v>1.6E-2</v>
      </c>
    </row>
    <row r="109" spans="2:10" x14ac:dyDescent="0.15">
      <c r="B109" s="550" t="s">
        <v>342</v>
      </c>
      <c r="C109" s="159" t="s">
        <v>80</v>
      </c>
      <c r="D109" s="101">
        <v>5.4284517848527735E-6</v>
      </c>
      <c r="E109" s="101">
        <v>3.5709761512476752E-6</v>
      </c>
      <c r="F109" s="101">
        <v>8.6221912868418527E-7</v>
      </c>
      <c r="G109" s="101">
        <v>0</v>
      </c>
      <c r="H109" s="101">
        <v>0</v>
      </c>
      <c r="I109" s="101">
        <v>0</v>
      </c>
      <c r="J109" s="550">
        <v>7.0000000000000001E-3</v>
      </c>
    </row>
    <row r="110" spans="2:10" x14ac:dyDescent="0.15">
      <c r="B110" s="550" t="s">
        <v>343</v>
      </c>
      <c r="C110" s="159" t="s">
        <v>80</v>
      </c>
      <c r="D110" s="101">
        <v>5.3297931610421986E-6</v>
      </c>
      <c r="E110" s="101">
        <v>3.5060759537870407E-6</v>
      </c>
      <c r="F110" s="101">
        <v>8.4654884993242469E-7</v>
      </c>
      <c r="G110" s="101">
        <v>0</v>
      </c>
      <c r="H110" s="101">
        <v>0</v>
      </c>
      <c r="I110" s="101">
        <v>0</v>
      </c>
      <c r="J110" s="550">
        <v>2E-3</v>
      </c>
    </row>
    <row r="111" spans="2:10" x14ac:dyDescent="0.15">
      <c r="B111" s="550" t="s">
        <v>345</v>
      </c>
      <c r="C111" s="159" t="s">
        <v>80</v>
      </c>
      <c r="D111" s="101">
        <v>4.981574268587448E-6</v>
      </c>
      <c r="E111" s="101">
        <v>3.2770085493680626E-6</v>
      </c>
      <c r="F111" s="101">
        <v>7.9124008014994618E-7</v>
      </c>
      <c r="G111" s="101">
        <v>0</v>
      </c>
      <c r="H111" s="101">
        <v>0</v>
      </c>
      <c r="I111" s="101">
        <v>0</v>
      </c>
      <c r="J111" s="550">
        <v>6.0000000000000001E-3</v>
      </c>
    </row>
    <row r="112" spans="2:10" x14ac:dyDescent="0.15">
      <c r="B112" s="550" t="s">
        <v>346</v>
      </c>
      <c r="C112" s="159" t="s">
        <v>80</v>
      </c>
      <c r="D112" s="101">
        <v>5.2734161313905215E-6</v>
      </c>
      <c r="E112" s="101">
        <v>3.4689896838258568E-6</v>
      </c>
      <c r="F112" s="101">
        <v>8.3759429800664222E-7</v>
      </c>
      <c r="G112" s="101">
        <v>0</v>
      </c>
      <c r="H112" s="101">
        <v>0</v>
      </c>
      <c r="I112" s="101">
        <v>0</v>
      </c>
      <c r="J112" s="550">
        <v>0.01</v>
      </c>
    </row>
    <row r="113" spans="2:10" x14ac:dyDescent="0.15">
      <c r="B113" s="550" t="s">
        <v>361</v>
      </c>
      <c r="C113" s="159" t="s">
        <v>80</v>
      </c>
      <c r="D113" s="101">
        <v>4.981574268587448E-6</v>
      </c>
      <c r="E113" s="101">
        <v>3.2770085493680626E-6</v>
      </c>
      <c r="F113" s="101">
        <v>7.9124008014994618E-7</v>
      </c>
      <c r="G113" s="101">
        <v>0</v>
      </c>
      <c r="H113" s="101">
        <v>0</v>
      </c>
      <c r="I113" s="101">
        <v>0</v>
      </c>
      <c r="J113" s="550">
        <v>2E-3</v>
      </c>
    </row>
    <row r="114" spans="2:10" x14ac:dyDescent="0.15">
      <c r="B114" s="550" t="s">
        <v>347</v>
      </c>
      <c r="C114" s="159" t="s">
        <v>80</v>
      </c>
      <c r="D114" s="101">
        <v>2.9539786154093026E-7</v>
      </c>
      <c r="E114" s="101">
        <v>1.9432036250844847E-7</v>
      </c>
      <c r="F114" s="101">
        <v>4.6919029013702529E-8</v>
      </c>
      <c r="G114" s="101">
        <v>0</v>
      </c>
      <c r="H114" s="101">
        <v>0</v>
      </c>
      <c r="I114" s="101">
        <v>0</v>
      </c>
      <c r="J114" s="550">
        <v>0.01</v>
      </c>
    </row>
    <row r="115" spans="2:10" x14ac:dyDescent="0.15">
      <c r="B115" s="10" t="s">
        <v>348</v>
      </c>
      <c r="C115" s="159" t="s">
        <v>80</v>
      </c>
      <c r="D115" s="101">
        <v>6.4766070733402926E-6</v>
      </c>
      <c r="E115" s="101">
        <v>4.2604798414963615E-6</v>
      </c>
      <c r="F115" s="101">
        <v>1.0287011341221206E-6</v>
      </c>
      <c r="G115" s="101">
        <v>0</v>
      </c>
      <c r="H115" s="101">
        <v>0</v>
      </c>
      <c r="I115" s="101">
        <v>0</v>
      </c>
      <c r="J115" s="10">
        <v>2E-3</v>
      </c>
    </row>
    <row r="116" spans="2:10" x14ac:dyDescent="0.15">
      <c r="B116" s="10" t="s">
        <v>349</v>
      </c>
      <c r="C116" s="159" t="s">
        <v>80</v>
      </c>
      <c r="D116" s="101">
        <v>6.4619281958028549E-6</v>
      </c>
      <c r="E116" s="101">
        <v>4.250823695749698E-6</v>
      </c>
      <c r="F116" s="101">
        <v>1.0263696389735947E-6</v>
      </c>
      <c r="G116" s="101">
        <v>0</v>
      </c>
      <c r="H116" s="101">
        <v>0</v>
      </c>
      <c r="I116" s="101">
        <v>0</v>
      </c>
      <c r="J116" s="10">
        <v>2E-3</v>
      </c>
    </row>
    <row r="117" spans="2:10" x14ac:dyDescent="0.15">
      <c r="B117" s="10" t="s">
        <v>350</v>
      </c>
      <c r="C117" s="159" t="s">
        <v>80</v>
      </c>
      <c r="D117" s="101">
        <v>4.8858107985829207E-6</v>
      </c>
      <c r="E117" s="101">
        <v>3.214012859049674E-6</v>
      </c>
      <c r="F117" s="101">
        <v>7.7602964834736974E-7</v>
      </c>
      <c r="G117" s="101">
        <v>0</v>
      </c>
      <c r="H117" s="101">
        <v>0</v>
      </c>
      <c r="I117" s="101">
        <v>0</v>
      </c>
      <c r="J117" s="10">
        <v>2E-3</v>
      </c>
    </row>
    <row r="118" spans="2:10" x14ac:dyDescent="0.15">
      <c r="B118" s="10" t="s">
        <v>351</v>
      </c>
      <c r="C118" s="159" t="s">
        <v>80</v>
      </c>
      <c r="D118" s="101">
        <v>4.8858107985829207E-6</v>
      </c>
      <c r="E118" s="101">
        <v>3.214012859049674E-6</v>
      </c>
      <c r="F118" s="101">
        <v>7.7602964834736974E-7</v>
      </c>
      <c r="G118" s="101">
        <v>0</v>
      </c>
      <c r="H118" s="101">
        <v>0</v>
      </c>
      <c r="I118" s="101">
        <v>0</v>
      </c>
      <c r="J118" s="10">
        <v>2E-3</v>
      </c>
    </row>
    <row r="119" spans="2:10" x14ac:dyDescent="0.15">
      <c r="B119" s="552"/>
    </row>
    <row r="120" spans="2:10" x14ac:dyDescent="0.15">
      <c r="B120" s="552"/>
    </row>
    <row r="121" spans="2:10" ht="12" thickBot="1" x14ac:dyDescent="0.2">
      <c r="B121" s="552" t="s">
        <v>373</v>
      </c>
    </row>
    <row r="122" spans="2:10" ht="13.5" thickBot="1" x14ac:dyDescent="0.2">
      <c r="B122" s="470"/>
      <c r="C122" s="471"/>
      <c r="D122" s="513" t="s">
        <v>323</v>
      </c>
      <c r="E122" s="513" t="s">
        <v>324</v>
      </c>
      <c r="F122" s="513" t="s">
        <v>325</v>
      </c>
      <c r="G122" s="513">
        <v>600</v>
      </c>
      <c r="H122" s="513">
        <v>1900</v>
      </c>
      <c r="I122" s="513">
        <v>11800</v>
      </c>
      <c r="J122" s="476" t="s">
        <v>327</v>
      </c>
    </row>
    <row r="123" spans="2:10" ht="12" thickTop="1" x14ac:dyDescent="0.15">
      <c r="B123" s="550" t="s">
        <v>338</v>
      </c>
      <c r="C123" s="159" t="s">
        <v>80</v>
      </c>
      <c r="D123" s="180">
        <v>2.4654483460945925E-2</v>
      </c>
      <c r="E123" s="180">
        <v>1.6218357636707995E-2</v>
      </c>
      <c r="F123" s="180">
        <v>3.9159539571063861E-3</v>
      </c>
      <c r="G123" s="180">
        <v>0</v>
      </c>
      <c r="H123" s="180">
        <v>0</v>
      </c>
      <c r="I123" s="180">
        <v>0</v>
      </c>
      <c r="J123" s="550">
        <v>5.2999999999999999E-2</v>
      </c>
    </row>
    <row r="124" spans="2:10" x14ac:dyDescent="0.15">
      <c r="B124" s="550" t="s">
        <v>340</v>
      </c>
      <c r="C124" s="159" t="s">
        <v>80</v>
      </c>
      <c r="D124" s="180">
        <v>2.7834626273067809E-2</v>
      </c>
      <c r="E124" s="180">
        <v>1.8310337926804098E-2</v>
      </c>
      <c r="F124" s="180">
        <v>4.4210666620234807E-3</v>
      </c>
      <c r="G124" s="180">
        <v>0</v>
      </c>
      <c r="H124" s="180">
        <v>0</v>
      </c>
      <c r="I124" s="180">
        <v>0</v>
      </c>
      <c r="J124" s="550">
        <v>2E-3</v>
      </c>
    </row>
    <row r="125" spans="2:10" x14ac:dyDescent="0.15">
      <c r="B125" s="550" t="s">
        <v>341</v>
      </c>
      <c r="C125" s="159" t="s">
        <v>80</v>
      </c>
      <c r="D125" s="180">
        <v>3.9079491881123515E-2</v>
      </c>
      <c r="E125" s="180">
        <v>2.5707501704218236E-2</v>
      </c>
      <c r="F125" s="180">
        <v>6.2071262257838884E-3</v>
      </c>
      <c r="G125" s="180">
        <v>0</v>
      </c>
      <c r="H125" s="180">
        <v>0</v>
      </c>
      <c r="I125" s="180">
        <v>0</v>
      </c>
      <c r="J125" s="550">
        <v>0.183</v>
      </c>
    </row>
    <row r="126" spans="2:10" x14ac:dyDescent="0.15">
      <c r="B126" s="550" t="s">
        <v>342</v>
      </c>
      <c r="C126" s="159" t="s">
        <v>80</v>
      </c>
      <c r="D126" s="180">
        <v>3.4238331097423413E-2</v>
      </c>
      <c r="E126" s="180">
        <v>2.2522860781149342E-2</v>
      </c>
      <c r="F126" s="180">
        <v>5.4381884884368934E-3</v>
      </c>
      <c r="G126" s="180">
        <v>0</v>
      </c>
      <c r="H126" s="180">
        <v>0</v>
      </c>
      <c r="I126" s="180">
        <v>0</v>
      </c>
      <c r="J126" s="550">
        <v>3.5999999999999997E-2</v>
      </c>
    </row>
    <row r="127" spans="2:10" x14ac:dyDescent="0.15">
      <c r="B127" s="550" t="s">
        <v>343</v>
      </c>
      <c r="C127" s="159" t="s">
        <v>80</v>
      </c>
      <c r="D127" s="180">
        <v>3.3616071425325356E-2</v>
      </c>
      <c r="E127" s="180">
        <v>2.2113522255725628E-2</v>
      </c>
      <c r="F127" s="180">
        <v>5.3393529062937903E-3</v>
      </c>
      <c r="G127" s="180">
        <v>0</v>
      </c>
      <c r="H127" s="180">
        <v>0</v>
      </c>
      <c r="I127" s="180">
        <v>0</v>
      </c>
      <c r="J127" s="550">
        <v>5.7999999999999996E-3</v>
      </c>
    </row>
    <row r="128" spans="2:10" x14ac:dyDescent="0.15">
      <c r="B128" s="550" t="s">
        <v>345</v>
      </c>
      <c r="C128" s="159" t="s">
        <v>80</v>
      </c>
      <c r="D128" s="180">
        <v>3.1419785226834751E-2</v>
      </c>
      <c r="E128" s="180">
        <v>2.0668748322574249E-2</v>
      </c>
      <c r="F128" s="180">
        <v>4.9905094335217408E-3</v>
      </c>
      <c r="G128" s="180">
        <v>0</v>
      </c>
      <c r="H128" s="180">
        <v>0</v>
      </c>
      <c r="I128" s="180">
        <v>0</v>
      </c>
      <c r="J128" s="550">
        <v>0.33</v>
      </c>
    </row>
    <row r="129" spans="2:10" x14ac:dyDescent="0.15">
      <c r="B129" s="550" t="s">
        <v>346</v>
      </c>
      <c r="C129" s="159" t="s">
        <v>80</v>
      </c>
      <c r="D129" s="180">
        <v>3.32604902239063E-2</v>
      </c>
      <c r="E129" s="180">
        <v>2.1879611733826444E-2</v>
      </c>
      <c r="F129" s="180">
        <v>5.2828747563874942E-3</v>
      </c>
      <c r="G129" s="180">
        <v>0</v>
      </c>
      <c r="H129" s="180">
        <v>0</v>
      </c>
      <c r="I129" s="180">
        <v>0</v>
      </c>
      <c r="J129" s="550">
        <v>0.12</v>
      </c>
    </row>
    <row r="130" spans="2:10" x14ac:dyDescent="0.15">
      <c r="B130" s="550" t="s">
        <v>361</v>
      </c>
      <c r="C130" s="159" t="s">
        <v>80</v>
      </c>
      <c r="D130" s="180">
        <v>3.1419785226834751E-2</v>
      </c>
      <c r="E130" s="180">
        <v>2.0668748322574249E-2</v>
      </c>
      <c r="F130" s="180">
        <v>4.9905094335217408E-3</v>
      </c>
      <c r="G130" s="180">
        <v>0</v>
      </c>
      <c r="H130" s="180">
        <v>0</v>
      </c>
      <c r="I130" s="180">
        <v>0</v>
      </c>
      <c r="J130" s="550">
        <v>2E-3</v>
      </c>
    </row>
    <row r="131" spans="2:10" x14ac:dyDescent="0.15">
      <c r="B131" s="550" t="s">
        <v>347</v>
      </c>
      <c r="C131" s="159" t="s">
        <v>80</v>
      </c>
      <c r="D131" s="180">
        <v>1.8631333923109555E-3</v>
      </c>
      <c r="E131" s="180">
        <v>1.2256173904132864E-3</v>
      </c>
      <c r="F131" s="180">
        <v>2.9592769979522467E-4</v>
      </c>
      <c r="G131" s="180">
        <v>0</v>
      </c>
      <c r="H131" s="180">
        <v>0</v>
      </c>
      <c r="I131" s="180">
        <v>0</v>
      </c>
      <c r="J131" s="550">
        <v>0.18</v>
      </c>
    </row>
    <row r="132" spans="2:10" x14ac:dyDescent="0.15">
      <c r="B132" s="10" t="s">
        <v>348</v>
      </c>
      <c r="C132" s="159" t="s">
        <v>80</v>
      </c>
      <c r="D132" s="180">
        <v>4.0849256132971898E-2</v>
      </c>
      <c r="E132" s="180">
        <v>2.6871698456285856E-2</v>
      </c>
      <c r="F132" s="180">
        <v>6.4882237931350398E-3</v>
      </c>
      <c r="G132" s="180">
        <v>0</v>
      </c>
      <c r="H132" s="180">
        <v>0</v>
      </c>
      <c r="I132" s="180">
        <v>0</v>
      </c>
      <c r="J132" s="10">
        <v>2E-3</v>
      </c>
    </row>
    <row r="133" spans="2:10" x14ac:dyDescent="0.15">
      <c r="B133" s="10" t="s">
        <v>349</v>
      </c>
      <c r="C133" s="159" t="s">
        <v>80</v>
      </c>
      <c r="D133" s="180">
        <v>4.0756673516567768E-2</v>
      </c>
      <c r="E133" s="180">
        <v>2.6810795213832495E-2</v>
      </c>
      <c r="F133" s="180">
        <v>6.4735185869342574E-3</v>
      </c>
      <c r="G133" s="180">
        <v>0</v>
      </c>
      <c r="H133" s="180">
        <v>0</v>
      </c>
      <c r="I133" s="180">
        <v>0</v>
      </c>
      <c r="J133" s="10">
        <v>2E-3</v>
      </c>
    </row>
    <row r="134" spans="2:10" x14ac:dyDescent="0.15">
      <c r="B134" s="10" t="s">
        <v>350</v>
      </c>
      <c r="C134" s="159" t="s">
        <v>80</v>
      </c>
      <c r="D134" s="180">
        <v>3.0815785868822203E-2</v>
      </c>
      <c r="E134" s="180">
        <v>2.0271421904598103E-2</v>
      </c>
      <c r="F134" s="180">
        <v>4.8945741980565309E-3</v>
      </c>
      <c r="G134" s="180">
        <v>0</v>
      </c>
      <c r="H134" s="180">
        <v>0</v>
      </c>
      <c r="I134" s="180">
        <v>0</v>
      </c>
      <c r="J134" s="10">
        <v>2E-3</v>
      </c>
    </row>
    <row r="135" spans="2:10" x14ac:dyDescent="0.15">
      <c r="B135" s="10" t="s">
        <v>351</v>
      </c>
      <c r="C135" s="159" t="s">
        <v>80</v>
      </c>
      <c r="D135" s="180">
        <v>3.0815785868822203E-2</v>
      </c>
      <c r="E135" s="180">
        <v>2.0271421904598103E-2</v>
      </c>
      <c r="F135" s="180">
        <v>4.8945741980565309E-3</v>
      </c>
      <c r="G135" s="180">
        <v>0</v>
      </c>
      <c r="H135" s="180">
        <v>0</v>
      </c>
      <c r="I135" s="180">
        <v>0</v>
      </c>
      <c r="J135" s="10">
        <v>2E-3</v>
      </c>
    </row>
    <row r="138" spans="2:10" ht="12" thickBot="1" x14ac:dyDescent="0.2">
      <c r="B138" t="s">
        <v>374</v>
      </c>
    </row>
    <row r="139" spans="2:10" ht="13.5" thickBot="1" x14ac:dyDescent="0.2">
      <c r="B139" s="470"/>
      <c r="C139" s="471"/>
      <c r="D139" s="513" t="s">
        <v>323</v>
      </c>
      <c r="E139" s="513" t="s">
        <v>324</v>
      </c>
      <c r="F139" s="513" t="s">
        <v>325</v>
      </c>
      <c r="G139" s="513">
        <v>600</v>
      </c>
      <c r="H139" s="513">
        <v>1900</v>
      </c>
      <c r="I139" s="513">
        <v>11800</v>
      </c>
      <c r="J139" s="476" t="s">
        <v>328</v>
      </c>
    </row>
    <row r="140" spans="2:10" ht="12" thickTop="1" x14ac:dyDescent="0.15">
      <c r="B140" s="550" t="s">
        <v>338</v>
      </c>
      <c r="C140" s="159" t="s">
        <v>80</v>
      </c>
      <c r="D140" s="178">
        <v>5.8469426342113405E-4</v>
      </c>
      <c r="E140" s="180">
        <v>3.8462702685768119E-4</v>
      </c>
      <c r="F140" s="180">
        <v>9.2868942809866777E-5</v>
      </c>
      <c r="G140" s="180">
        <v>0</v>
      </c>
      <c r="H140" s="180">
        <v>0</v>
      </c>
      <c r="I140" s="180">
        <v>0</v>
      </c>
      <c r="J140" s="550">
        <v>5.2999999999999999E-2</v>
      </c>
    </row>
    <row r="141" spans="2:10" x14ac:dyDescent="0.15">
      <c r="B141" s="550" t="s">
        <v>340</v>
      </c>
      <c r="C141" s="159" t="s">
        <v>80</v>
      </c>
      <c r="D141" s="178">
        <v>9.2415827185994982E-4</v>
      </c>
      <c r="E141" s="180">
        <v>6.0793524186742896E-4</v>
      </c>
      <c r="F141" s="180">
        <v>1.4678714512170605E-4</v>
      </c>
      <c r="G141" s="180">
        <v>0</v>
      </c>
      <c r="H141" s="180">
        <v>0</v>
      </c>
      <c r="I141" s="180">
        <v>0</v>
      </c>
      <c r="J141" s="550">
        <v>2E-3</v>
      </c>
    </row>
    <row r="142" spans="2:10" x14ac:dyDescent="0.15">
      <c r="B142" s="550" t="s">
        <v>341</v>
      </c>
      <c r="C142" s="159" t="s">
        <v>80</v>
      </c>
      <c r="D142" s="178">
        <v>1.2357214057502992E-3</v>
      </c>
      <c r="E142" s="180">
        <v>8.1288953911934738E-4</v>
      </c>
      <c r="F142" s="180">
        <v>1.962737583366629E-4</v>
      </c>
      <c r="G142" s="180">
        <v>0</v>
      </c>
      <c r="H142" s="180">
        <v>0</v>
      </c>
      <c r="I142" s="180">
        <v>0</v>
      </c>
      <c r="J142" s="550">
        <v>0.183</v>
      </c>
    </row>
    <row r="143" spans="2:10" x14ac:dyDescent="0.15">
      <c r="B143" s="550" t="s">
        <v>342</v>
      </c>
      <c r="C143" s="159" t="s">
        <v>80</v>
      </c>
      <c r="D143" s="178">
        <v>2.7066011223324461E-3</v>
      </c>
      <c r="E143" s="180">
        <v>1.7804723044162567E-3</v>
      </c>
      <c r="F143" s="180">
        <v>4.2989849664040302E-4</v>
      </c>
      <c r="G143" s="180">
        <v>0</v>
      </c>
      <c r="H143" s="180">
        <v>0</v>
      </c>
      <c r="I143" s="180">
        <v>0</v>
      </c>
      <c r="J143" s="550">
        <v>3.5999999999999997E-2</v>
      </c>
    </row>
    <row r="144" spans="2:10" x14ac:dyDescent="0.15">
      <c r="B144" s="550" t="s">
        <v>343</v>
      </c>
      <c r="C144" s="159" t="s">
        <v>80</v>
      </c>
      <c r="D144" s="178">
        <v>2.3916693471527379E-3</v>
      </c>
      <c r="E144" s="180">
        <v>1.573302027694837E-3</v>
      </c>
      <c r="F144" s="180">
        <v>3.7987683087778153E-4</v>
      </c>
      <c r="G144" s="180">
        <v>0</v>
      </c>
      <c r="H144" s="180">
        <v>0</v>
      </c>
      <c r="I144" s="180">
        <v>0</v>
      </c>
      <c r="J144" s="550">
        <v>5.7999999999999996E-3</v>
      </c>
    </row>
    <row r="145" spans="1:10" x14ac:dyDescent="0.15">
      <c r="B145" s="550" t="s">
        <v>345</v>
      </c>
      <c r="C145" s="159" t="s">
        <v>80</v>
      </c>
      <c r="D145" s="178">
        <v>1.11770552052865E-3</v>
      </c>
      <c r="E145" s="180">
        <v>7.3525563385545085E-4</v>
      </c>
      <c r="F145" s="180">
        <v>1.7752890109934972E-4</v>
      </c>
      <c r="G145" s="180">
        <v>0</v>
      </c>
      <c r="H145" s="180">
        <v>0</v>
      </c>
      <c r="I145" s="180">
        <v>0</v>
      </c>
      <c r="J145" s="550">
        <v>0.33</v>
      </c>
    </row>
    <row r="146" spans="1:10" x14ac:dyDescent="0.15">
      <c r="B146" s="550" t="s">
        <v>346</v>
      </c>
      <c r="C146" s="159" t="s">
        <v>80</v>
      </c>
      <c r="D146" s="178">
        <v>2.2349058990701726E-3</v>
      </c>
      <c r="E146" s="180">
        <v>1.4701789722313576E-3</v>
      </c>
      <c r="F146" s="180">
        <v>3.5497756880964763E-4</v>
      </c>
      <c r="G146" s="180">
        <v>0</v>
      </c>
      <c r="H146" s="180">
        <v>0</v>
      </c>
      <c r="I146" s="180">
        <v>0</v>
      </c>
      <c r="J146" s="550">
        <v>0.12</v>
      </c>
    </row>
    <row r="147" spans="1:10" x14ac:dyDescent="0.15">
      <c r="B147" s="550" t="s">
        <v>361</v>
      </c>
      <c r="C147" s="159" t="s">
        <v>80</v>
      </c>
      <c r="D147" s="178">
        <v>1.6144635296524948E-3</v>
      </c>
      <c r="E147" s="180">
        <v>1.0620359155689846E-3</v>
      </c>
      <c r="F147" s="180">
        <v>2.5643063492128296E-4</v>
      </c>
      <c r="G147" s="180">
        <v>0</v>
      </c>
      <c r="H147" s="180">
        <v>0</v>
      </c>
      <c r="I147" s="180">
        <v>0</v>
      </c>
      <c r="J147" s="550">
        <v>2E-3</v>
      </c>
    </row>
    <row r="148" spans="1:10" x14ac:dyDescent="0.15">
      <c r="B148" s="550" t="s">
        <v>347</v>
      </c>
      <c r="C148" s="159" t="s">
        <v>80</v>
      </c>
      <c r="D148" s="178">
        <v>2.8720383265332664E-4</v>
      </c>
      <c r="E148" s="180">
        <v>1.8893011812571043E-4</v>
      </c>
      <c r="F148" s="180">
        <v>4.5617544036421077E-5</v>
      </c>
      <c r="G148" s="180">
        <v>0</v>
      </c>
      <c r="H148" s="180">
        <v>0</v>
      </c>
      <c r="I148" s="180">
        <v>0</v>
      </c>
      <c r="J148" s="550">
        <v>0.18</v>
      </c>
    </row>
    <row r="149" spans="1:10" x14ac:dyDescent="0.15">
      <c r="B149" s="10" t="s">
        <v>348</v>
      </c>
      <c r="C149" s="159" t="s">
        <v>80</v>
      </c>
      <c r="D149" s="178">
        <v>1.9375239204506838E-3</v>
      </c>
      <c r="E149" s="180">
        <v>1.2745534061308675E-3</v>
      </c>
      <c r="F149" s="180">
        <v>3.0774339585316277E-4</v>
      </c>
      <c r="G149" s="180">
        <v>0</v>
      </c>
      <c r="H149" s="180">
        <v>0</v>
      </c>
      <c r="I149" s="180">
        <v>0</v>
      </c>
      <c r="J149" s="10">
        <v>2E-3</v>
      </c>
    </row>
    <row r="150" spans="1:10" x14ac:dyDescent="0.15">
      <c r="B150" s="10" t="s">
        <v>349</v>
      </c>
      <c r="C150" s="159" t="s">
        <v>80</v>
      </c>
      <c r="D150" s="178">
        <v>1.9331326279062862E-3</v>
      </c>
      <c r="E150" s="180">
        <v>1.2716647001847353E-3</v>
      </c>
      <c r="F150" s="180">
        <v>3.0704591219087946E-4</v>
      </c>
      <c r="G150" s="180">
        <v>0</v>
      </c>
      <c r="H150" s="180">
        <v>0</v>
      </c>
      <c r="I150" s="180">
        <v>0</v>
      </c>
      <c r="J150" s="10">
        <v>2E-3</v>
      </c>
    </row>
    <row r="151" spans="1:10" x14ac:dyDescent="0.15">
      <c r="B151" s="10" t="s">
        <v>350</v>
      </c>
      <c r="C151" s="159" t="s">
        <v>80</v>
      </c>
      <c r="D151" s="178">
        <v>1.4616256916398682E-3</v>
      </c>
      <c r="E151" s="180">
        <v>9.6149522806131249E-4</v>
      </c>
      <c r="F151" s="180">
        <v>2.3215489061257749E-4</v>
      </c>
      <c r="G151" s="180">
        <v>0</v>
      </c>
      <c r="H151" s="180">
        <v>0</v>
      </c>
      <c r="I151" s="180">
        <v>0</v>
      </c>
      <c r="J151" s="10">
        <v>2E-3</v>
      </c>
    </row>
    <row r="152" spans="1:10" x14ac:dyDescent="0.15">
      <c r="B152" s="10" t="s">
        <v>351</v>
      </c>
      <c r="C152" s="159" t="s">
        <v>80</v>
      </c>
      <c r="D152" s="178">
        <v>1.4616256916398682E-3</v>
      </c>
      <c r="E152" s="180">
        <v>9.6149522806131249E-4</v>
      </c>
      <c r="F152" s="180">
        <v>2.3215489061257749E-4</v>
      </c>
      <c r="G152" s="180">
        <v>0</v>
      </c>
      <c r="H152" s="180">
        <v>0</v>
      </c>
      <c r="I152" s="180">
        <v>0</v>
      </c>
      <c r="J152" s="10">
        <v>2E-3</v>
      </c>
    </row>
    <row r="158" spans="1:10" x14ac:dyDescent="0.15">
      <c r="A158" t="s">
        <v>377</v>
      </c>
      <c r="B158" s="8" t="s">
        <v>376</v>
      </c>
    </row>
    <row r="159" spans="1:10" ht="12" thickBot="1" x14ac:dyDescent="0.2"/>
    <row r="160" spans="1:10" ht="12" thickBot="1" x14ac:dyDescent="0.2">
      <c r="B160" s="129" t="s">
        <v>280</v>
      </c>
      <c r="C160" s="72"/>
      <c r="D160" s="72"/>
      <c r="E160" s="72"/>
      <c r="F160" s="72"/>
      <c r="G160" s="72"/>
      <c r="H160" s="72"/>
    </row>
    <row r="161" spans="2:8" x14ac:dyDescent="0.15">
      <c r="C161" s="72"/>
      <c r="D161" s="72"/>
      <c r="E161" s="72"/>
      <c r="F161" s="72"/>
      <c r="G161" s="72"/>
      <c r="H161" s="72"/>
    </row>
    <row r="162" spans="2:8" ht="12" thickBot="1" x14ac:dyDescent="0.2"/>
    <row r="163" spans="2:8" ht="12" thickBot="1" x14ac:dyDescent="0.2">
      <c r="H163" s="380" t="s">
        <v>220</v>
      </c>
    </row>
    <row r="164" spans="2:8" ht="12.75" thickTop="1" thickBot="1" x14ac:dyDescent="0.2">
      <c r="B164" s="445" t="s">
        <v>113</v>
      </c>
      <c r="C164" s="380"/>
      <c r="D164" s="380"/>
      <c r="E164" s="380"/>
      <c r="F164" s="380"/>
      <c r="G164" s="380"/>
      <c r="H164" s="395" t="s">
        <v>378</v>
      </c>
    </row>
    <row r="165" spans="2:8" ht="12.75" thickTop="1" thickBot="1" x14ac:dyDescent="0.2">
      <c r="B165" s="189" t="s">
        <v>222</v>
      </c>
      <c r="C165" s="190" t="s">
        <v>216</v>
      </c>
      <c r="D165" s="191" t="s">
        <v>281</v>
      </c>
      <c r="E165" s="191" t="s">
        <v>282</v>
      </c>
      <c r="F165" s="191" t="s">
        <v>283</v>
      </c>
      <c r="G165" s="191" t="s">
        <v>284</v>
      </c>
      <c r="H165" s="192" t="s">
        <v>285</v>
      </c>
    </row>
    <row r="166" spans="2:8" ht="12" thickTop="1" x14ac:dyDescent="0.15">
      <c r="B166" s="47" t="s">
        <v>115</v>
      </c>
      <c r="C166" s="73">
        <v>11</v>
      </c>
      <c r="D166" s="92">
        <v>1.86</v>
      </c>
      <c r="E166" s="92">
        <v>16122000</v>
      </c>
      <c r="F166" s="92">
        <v>29986920</v>
      </c>
      <c r="G166" s="92">
        <v>2496</v>
      </c>
      <c r="H166" s="93">
        <v>3747437.3</v>
      </c>
    </row>
    <row r="167" spans="2:8" x14ac:dyDescent="0.15">
      <c r="B167" s="45" t="s">
        <v>116</v>
      </c>
      <c r="C167" s="75">
        <v>11</v>
      </c>
      <c r="D167" s="86">
        <v>1</v>
      </c>
      <c r="E167" s="86">
        <v>20000</v>
      </c>
      <c r="F167" s="86">
        <v>20000</v>
      </c>
      <c r="G167" s="86" t="s">
        <v>125</v>
      </c>
      <c r="H167" s="89" t="s">
        <v>126</v>
      </c>
    </row>
    <row r="168" spans="2:8" x14ac:dyDescent="0.15">
      <c r="B168" s="45" t="s">
        <v>117</v>
      </c>
      <c r="C168" s="75">
        <v>15</v>
      </c>
      <c r="D168" s="86">
        <v>1</v>
      </c>
      <c r="E168" s="86">
        <v>110000</v>
      </c>
      <c r="F168" s="86">
        <v>110000</v>
      </c>
      <c r="G168" s="86">
        <v>14</v>
      </c>
      <c r="H168" s="89">
        <v>22075.200000000004</v>
      </c>
    </row>
    <row r="169" spans="2:8" x14ac:dyDescent="0.15">
      <c r="B169" s="45" t="s">
        <v>118</v>
      </c>
      <c r="C169" s="75">
        <v>11</v>
      </c>
      <c r="D169" s="86">
        <v>1</v>
      </c>
      <c r="E169" s="86">
        <v>90000</v>
      </c>
      <c r="F169" s="86">
        <v>90000</v>
      </c>
      <c r="G169" s="86">
        <v>36</v>
      </c>
      <c r="H169" s="89">
        <v>56764.800000000003</v>
      </c>
    </row>
    <row r="170" spans="2:8" x14ac:dyDescent="0.15">
      <c r="B170" s="45" t="s">
        <v>119</v>
      </c>
      <c r="C170" s="75">
        <v>11</v>
      </c>
      <c r="D170" s="86">
        <v>1</v>
      </c>
      <c r="E170" s="86">
        <v>30000</v>
      </c>
      <c r="F170" s="86">
        <v>30000</v>
      </c>
      <c r="G170" s="86">
        <v>903</v>
      </c>
      <c r="H170" s="89">
        <v>1423850.4000000001</v>
      </c>
    </row>
    <row r="171" spans="2:8" x14ac:dyDescent="0.15">
      <c r="B171" s="45" t="s">
        <v>120</v>
      </c>
      <c r="C171" s="75">
        <v>9</v>
      </c>
      <c r="D171" s="86">
        <v>1</v>
      </c>
      <c r="E171" s="86">
        <v>80000</v>
      </c>
      <c r="F171" s="86">
        <v>80000</v>
      </c>
      <c r="G171" s="86">
        <v>228</v>
      </c>
      <c r="H171" s="89">
        <v>359510.4</v>
      </c>
    </row>
    <row r="172" spans="2:8" x14ac:dyDescent="0.15">
      <c r="B172" s="45" t="s">
        <v>121</v>
      </c>
      <c r="C172" s="75">
        <v>10</v>
      </c>
      <c r="D172" s="86">
        <v>4</v>
      </c>
      <c r="E172" s="86">
        <v>140000</v>
      </c>
      <c r="F172" s="86">
        <v>560000</v>
      </c>
      <c r="G172" s="86">
        <v>19</v>
      </c>
      <c r="H172" s="89">
        <v>29959.200000000004</v>
      </c>
    </row>
    <row r="173" spans="2:8" x14ac:dyDescent="0.15">
      <c r="B173" s="45" t="s">
        <v>122</v>
      </c>
      <c r="C173" s="75">
        <v>9</v>
      </c>
      <c r="D173" s="86">
        <v>1.5</v>
      </c>
      <c r="E173" s="86">
        <v>50000</v>
      </c>
      <c r="F173" s="86">
        <v>75000</v>
      </c>
      <c r="G173" s="86">
        <v>11</v>
      </c>
      <c r="H173" s="89">
        <v>17344.800000000003</v>
      </c>
    </row>
    <row r="174" spans="2:8" x14ac:dyDescent="0.15">
      <c r="B174" s="45" t="s">
        <v>123</v>
      </c>
      <c r="C174" s="75">
        <v>10</v>
      </c>
      <c r="D174" s="86">
        <v>8.17</v>
      </c>
      <c r="E174" s="86">
        <v>12597000</v>
      </c>
      <c r="F174" s="86">
        <v>102917490</v>
      </c>
      <c r="G174" s="86">
        <v>41911</v>
      </c>
      <c r="H174" s="89">
        <v>83560492.400000006</v>
      </c>
    </row>
    <row r="175" spans="2:8" ht="12" thickBot="1" x14ac:dyDescent="0.2">
      <c r="B175" s="46" t="s">
        <v>124</v>
      </c>
      <c r="C175" s="77">
        <v>13</v>
      </c>
      <c r="D175" s="90">
        <v>1</v>
      </c>
      <c r="E175" s="90">
        <v>20000</v>
      </c>
      <c r="F175" s="90">
        <v>20000</v>
      </c>
      <c r="G175" s="90">
        <v>5</v>
      </c>
      <c r="H175" s="98">
        <v>7884</v>
      </c>
    </row>
    <row r="176" spans="2:8" x14ac:dyDescent="0.15">
      <c r="C176" s="72"/>
      <c r="D176" s="72"/>
      <c r="E176" s="72"/>
      <c r="F176" s="72"/>
      <c r="G176" s="72"/>
      <c r="H176" s="72"/>
    </row>
    <row r="177" spans="2:8" x14ac:dyDescent="0.15">
      <c r="C177" s="72"/>
      <c r="D177" s="72"/>
      <c r="E177" s="72"/>
      <c r="F177" s="72"/>
      <c r="G177" s="72"/>
      <c r="H177" s="72"/>
    </row>
    <row r="178" spans="2:8" ht="12" thickBot="1" x14ac:dyDescent="0.2">
      <c r="C178" s="72"/>
      <c r="D178" s="72"/>
      <c r="E178" s="72"/>
      <c r="F178" s="72"/>
      <c r="G178" s="72"/>
      <c r="H178" s="72"/>
    </row>
    <row r="179" spans="2:8" ht="12" thickBot="1" x14ac:dyDescent="0.2">
      <c r="B179" s="128" t="s">
        <v>223</v>
      </c>
      <c r="C179" s="72"/>
      <c r="D179" s="72"/>
      <c r="E179" s="72"/>
      <c r="F179" s="72"/>
      <c r="G179" s="72"/>
      <c r="H179" s="72"/>
    </row>
    <row r="180" spans="2:8" x14ac:dyDescent="0.15">
      <c r="C180" s="72"/>
      <c r="D180" s="72"/>
      <c r="E180" s="72"/>
      <c r="F180" s="72"/>
      <c r="G180" s="72"/>
      <c r="H180" s="72"/>
    </row>
    <row r="181" spans="2:8" ht="12" thickBot="1" x14ac:dyDescent="0.2"/>
    <row r="182" spans="2:8" x14ac:dyDescent="0.15">
      <c r="B182" s="322" t="s">
        <v>185</v>
      </c>
      <c r="C182" s="29">
        <v>1.5E-5</v>
      </c>
      <c r="D182" s="30" t="s">
        <v>48</v>
      </c>
    </row>
    <row r="184" spans="2:8" ht="12" thickBot="1" x14ac:dyDescent="0.2"/>
    <row r="185" spans="2:8" ht="12" thickBot="1" x14ac:dyDescent="0.2">
      <c r="B185" s="419"/>
      <c r="C185" s="479" t="s">
        <v>360</v>
      </c>
      <c r="D185" s="480" t="s">
        <v>130</v>
      </c>
      <c r="E185" s="480" t="s">
        <v>131</v>
      </c>
      <c r="F185" s="481" t="s">
        <v>226</v>
      </c>
    </row>
    <row r="186" spans="2:8" ht="12" thickTop="1" x14ac:dyDescent="0.15">
      <c r="B186" s="47" t="s">
        <v>115</v>
      </c>
      <c r="C186" s="54">
        <v>0.12496906317821237</v>
      </c>
      <c r="D186" s="27">
        <v>1.86</v>
      </c>
      <c r="E186" s="195">
        <v>254.32258064516128</v>
      </c>
      <c r="F186" s="196">
        <v>0</v>
      </c>
    </row>
    <row r="187" spans="2:8" x14ac:dyDescent="0.15">
      <c r="B187" s="203" t="s">
        <v>116</v>
      </c>
      <c r="C187" s="132" t="s">
        <v>125</v>
      </c>
      <c r="D187" s="19">
        <v>1</v>
      </c>
      <c r="E187" s="195">
        <v>473.04</v>
      </c>
      <c r="F187" s="198">
        <v>0</v>
      </c>
    </row>
    <row r="188" spans="2:8" x14ac:dyDescent="0.15">
      <c r="B188" s="45" t="s">
        <v>117</v>
      </c>
      <c r="C188" s="38">
        <v>0.2006836363636364</v>
      </c>
      <c r="D188" s="10">
        <v>1</v>
      </c>
      <c r="E188" s="195">
        <v>473.04</v>
      </c>
      <c r="F188" s="194">
        <v>0</v>
      </c>
    </row>
    <row r="189" spans="2:8" x14ac:dyDescent="0.15">
      <c r="B189" s="45" t="s">
        <v>118</v>
      </c>
      <c r="C189" s="38">
        <v>0.63072000000000006</v>
      </c>
      <c r="D189" s="10">
        <v>1</v>
      </c>
      <c r="E189" s="195">
        <v>473.04</v>
      </c>
      <c r="F189" s="194">
        <v>0</v>
      </c>
    </row>
    <row r="190" spans="2:8" x14ac:dyDescent="0.15">
      <c r="B190" s="45" t="s">
        <v>119</v>
      </c>
      <c r="C190" s="38">
        <v>47.461680000000001</v>
      </c>
      <c r="D190" s="10">
        <v>1</v>
      </c>
      <c r="E190" s="195">
        <v>473.04</v>
      </c>
      <c r="F190" s="194">
        <v>0</v>
      </c>
    </row>
    <row r="191" spans="2:8" x14ac:dyDescent="0.15">
      <c r="B191" s="45" t="s">
        <v>120</v>
      </c>
      <c r="C191" s="38">
        <v>4.4938799999999999</v>
      </c>
      <c r="D191" s="10">
        <v>1</v>
      </c>
      <c r="E191" s="195">
        <v>473.04</v>
      </c>
      <c r="F191" s="194">
        <v>0</v>
      </c>
    </row>
    <row r="192" spans="2:8" x14ac:dyDescent="0.15">
      <c r="B192" s="45" t="s">
        <v>121</v>
      </c>
      <c r="C192" s="38">
        <v>5.3498571428571437E-2</v>
      </c>
      <c r="D192" s="10">
        <v>4</v>
      </c>
      <c r="E192" s="195">
        <v>118.26</v>
      </c>
      <c r="F192" s="194">
        <v>0</v>
      </c>
    </row>
    <row r="193" spans="2:12" x14ac:dyDescent="0.15">
      <c r="B193" s="45" t="s">
        <v>122</v>
      </c>
      <c r="C193" s="38">
        <v>0.23126400000000003</v>
      </c>
      <c r="D193" s="10">
        <v>1.5</v>
      </c>
      <c r="E193" s="195">
        <v>315.36</v>
      </c>
      <c r="F193" s="194">
        <v>0</v>
      </c>
    </row>
    <row r="194" spans="2:12" x14ac:dyDescent="0.15">
      <c r="B194" s="45" t="s">
        <v>123</v>
      </c>
      <c r="C194" s="38">
        <v>0.81191731745498263</v>
      </c>
      <c r="D194" s="10">
        <v>8.17</v>
      </c>
      <c r="E194" s="195">
        <v>57.899632802937582</v>
      </c>
      <c r="F194" s="194">
        <v>0</v>
      </c>
    </row>
    <row r="195" spans="2:12" ht="12" thickBot="1" x14ac:dyDescent="0.2">
      <c r="B195" s="204" t="s">
        <v>124</v>
      </c>
      <c r="C195" s="202" t="s">
        <v>125</v>
      </c>
      <c r="D195" s="199">
        <v>1</v>
      </c>
      <c r="E195" s="195">
        <v>473.04</v>
      </c>
      <c r="F195" s="201">
        <v>0</v>
      </c>
    </row>
    <row r="197" spans="2:12" ht="12" thickBot="1" x14ac:dyDescent="0.2"/>
    <row r="198" spans="2:12" ht="12" thickBot="1" x14ac:dyDescent="0.2">
      <c r="B198" s="128" t="s">
        <v>234</v>
      </c>
      <c r="C198" s="162"/>
      <c r="D198" s="162"/>
    </row>
    <row r="199" spans="2:12" x14ac:dyDescent="0.15">
      <c r="C199" s="162"/>
      <c r="D199" s="162"/>
    </row>
    <row r="200" spans="2:12" ht="12" thickBot="1" x14ac:dyDescent="0.2">
      <c r="C200" s="162"/>
      <c r="D200" s="162"/>
    </row>
    <row r="201" spans="2:12" x14ac:dyDescent="0.15">
      <c r="B201" s="493" t="s">
        <v>70</v>
      </c>
      <c r="C201" s="205">
        <v>1500</v>
      </c>
      <c r="D201" s="206" t="s">
        <v>71</v>
      </c>
    </row>
    <row r="202" spans="2:12" x14ac:dyDescent="0.15">
      <c r="B202" s="494" t="s">
        <v>72</v>
      </c>
      <c r="C202" s="12">
        <v>30</v>
      </c>
      <c r="D202" s="165" t="s">
        <v>73</v>
      </c>
    </row>
    <row r="203" spans="2:12" x14ac:dyDescent="0.15">
      <c r="B203" s="494" t="s">
        <v>74</v>
      </c>
      <c r="C203" s="12">
        <v>450</v>
      </c>
      <c r="D203" s="165" t="s">
        <v>75</v>
      </c>
    </row>
    <row r="204" spans="2:12" ht="12" thickBot="1" x14ac:dyDescent="0.2">
      <c r="B204" s="495" t="s">
        <v>353</v>
      </c>
      <c r="C204" s="34">
        <v>22.5</v>
      </c>
      <c r="D204" s="36" t="s">
        <v>76</v>
      </c>
    </row>
    <row r="207" spans="2:12" ht="12" thickBot="1" x14ac:dyDescent="0.2"/>
    <row r="208" spans="2:12" ht="12.75" x14ac:dyDescent="0.15">
      <c r="B208" s="387"/>
      <c r="C208" s="417" t="s">
        <v>354</v>
      </c>
      <c r="D208" s="417" t="s">
        <v>104</v>
      </c>
      <c r="E208" s="417" t="s">
        <v>105</v>
      </c>
      <c r="F208" s="417" t="s">
        <v>355</v>
      </c>
      <c r="G208" s="417" t="s">
        <v>104</v>
      </c>
      <c r="H208" s="417" t="s">
        <v>105</v>
      </c>
      <c r="I208" s="417" t="s">
        <v>379</v>
      </c>
      <c r="J208" s="417" t="s">
        <v>382</v>
      </c>
      <c r="K208" s="417" t="s">
        <v>380</v>
      </c>
      <c r="L208" s="418" t="s">
        <v>381</v>
      </c>
    </row>
    <row r="209" spans="2:12" x14ac:dyDescent="0.15">
      <c r="B209" s="550" t="s">
        <v>338</v>
      </c>
      <c r="C209" s="551">
        <v>6</v>
      </c>
      <c r="D209" s="86">
        <v>-0.11552453009332421</v>
      </c>
      <c r="E209" s="86">
        <v>42.166453484063339</v>
      </c>
      <c r="F209" s="86">
        <v>6</v>
      </c>
      <c r="G209" s="86">
        <v>-0.11552453009332421</v>
      </c>
      <c r="H209" s="86">
        <v>42.166453484063339</v>
      </c>
      <c r="I209" s="86">
        <v>2E-3</v>
      </c>
      <c r="J209" s="86">
        <v>5.2999999999999999E-2</v>
      </c>
      <c r="K209" s="86">
        <v>2.1000000000000001E-2</v>
      </c>
      <c r="L209" s="86">
        <v>0.53</v>
      </c>
    </row>
    <row r="210" spans="2:12" x14ac:dyDescent="0.15">
      <c r="B210" s="550" t="s">
        <v>340</v>
      </c>
      <c r="C210" s="551">
        <v>8.4</v>
      </c>
      <c r="D210" s="86">
        <v>-8.2517521495231574E-2</v>
      </c>
      <c r="E210" s="86">
        <v>30.118895345759526</v>
      </c>
      <c r="F210" s="86">
        <v>8.4</v>
      </c>
      <c r="G210" s="86">
        <v>-8.2517521495231574E-2</v>
      </c>
      <c r="H210" s="86">
        <v>30.118895345759526</v>
      </c>
      <c r="I210" s="86">
        <v>3.0000000000000001E-3</v>
      </c>
      <c r="J210" s="86">
        <v>2E-3</v>
      </c>
      <c r="K210" s="86">
        <v>3.2000000000000001E-2</v>
      </c>
      <c r="L210" s="86">
        <v>0.02</v>
      </c>
    </row>
    <row r="211" spans="2:12" x14ac:dyDescent="0.15">
      <c r="B211" s="550" t="s">
        <v>341</v>
      </c>
      <c r="C211" s="550">
        <v>78</v>
      </c>
      <c r="D211" s="86">
        <v>-8.8865023148710937E-3</v>
      </c>
      <c r="E211" s="86">
        <v>3.2435733449279494</v>
      </c>
      <c r="F211" s="86">
        <v>8</v>
      </c>
      <c r="G211" s="86">
        <v>-8.6643397569993161E-2</v>
      </c>
      <c r="H211" s="86">
        <v>31.624840113047505</v>
      </c>
      <c r="I211" s="86">
        <v>1.6E-2</v>
      </c>
      <c r="J211" s="86">
        <v>0.183</v>
      </c>
      <c r="K211" s="86">
        <v>0.16300000000000001</v>
      </c>
      <c r="L211" s="86">
        <v>1.83</v>
      </c>
    </row>
    <row r="212" spans="2:12" ht="12" x14ac:dyDescent="0.2">
      <c r="B212" s="550" t="s">
        <v>342</v>
      </c>
      <c r="C212" s="549">
        <v>20</v>
      </c>
      <c r="D212" s="86">
        <v>-3.4657359027997263E-2</v>
      </c>
      <c r="E212" s="86">
        <v>12.649936045219</v>
      </c>
      <c r="F212" s="86">
        <v>20</v>
      </c>
      <c r="G212" s="86">
        <v>-3.4657359027997263E-2</v>
      </c>
      <c r="H212" s="86">
        <v>12.649936045219</v>
      </c>
      <c r="I212" s="86">
        <v>7.0000000000000001E-3</v>
      </c>
      <c r="J212" s="86">
        <v>3.5999999999999997E-2</v>
      </c>
      <c r="K212" s="86">
        <v>7.0000000000000007E-2</v>
      </c>
      <c r="L212" s="86">
        <v>0.36</v>
      </c>
    </row>
    <row r="213" spans="2:12" x14ac:dyDescent="0.15">
      <c r="B213" s="550" t="s">
        <v>343</v>
      </c>
      <c r="C213" s="551">
        <v>18</v>
      </c>
      <c r="D213" s="86">
        <v>-3.8508176697774739E-2</v>
      </c>
      <c r="E213" s="86">
        <v>14.05548449468778</v>
      </c>
      <c r="F213" s="86">
        <v>18</v>
      </c>
      <c r="G213" s="86">
        <v>-3.8508176697774739E-2</v>
      </c>
      <c r="H213" s="86">
        <v>14.05548449468778</v>
      </c>
      <c r="I213" s="86">
        <v>2E-3</v>
      </c>
      <c r="J213" s="86">
        <v>5.7999999999999996E-3</v>
      </c>
      <c r="K213" s="86">
        <v>1.7000000000000001E-2</v>
      </c>
      <c r="L213" s="86">
        <v>5.7999999999999996E-2</v>
      </c>
    </row>
    <row r="214" spans="2:12" x14ac:dyDescent="0.15">
      <c r="B214" s="550" t="s">
        <v>345</v>
      </c>
      <c r="C214" s="550">
        <v>13</v>
      </c>
      <c r="D214" s="86">
        <v>-5.3319013889226559E-2</v>
      </c>
      <c r="E214" s="86">
        <v>19.461440069567693</v>
      </c>
      <c r="F214" s="86">
        <v>9</v>
      </c>
      <c r="G214" s="86">
        <v>-7.7016353395549478E-2</v>
      </c>
      <c r="H214" s="86">
        <v>28.110968989375561</v>
      </c>
      <c r="I214" s="86">
        <v>6.0000000000000001E-3</v>
      </c>
      <c r="J214" s="86">
        <v>0.33</v>
      </c>
      <c r="K214" s="86">
        <v>0.06</v>
      </c>
      <c r="L214" s="86">
        <v>3.3000000000000003</v>
      </c>
    </row>
    <row r="215" spans="2:12" x14ac:dyDescent="0.15">
      <c r="B215" s="550" t="s">
        <v>346</v>
      </c>
      <c r="C215" s="551">
        <v>17</v>
      </c>
      <c r="D215" s="86">
        <v>-4.0773363562349722E-2</v>
      </c>
      <c r="E215" s="86">
        <v>14.882277700257649</v>
      </c>
      <c r="F215" s="86">
        <v>17</v>
      </c>
      <c r="G215" s="86">
        <v>-4.0773363562349722E-2</v>
      </c>
      <c r="H215" s="86">
        <v>14.882277700257649</v>
      </c>
      <c r="I215" s="86">
        <v>0.01</v>
      </c>
      <c r="J215" s="86">
        <v>0.12</v>
      </c>
      <c r="K215" s="86">
        <v>0.1</v>
      </c>
      <c r="L215" s="86">
        <v>1.2</v>
      </c>
    </row>
    <row r="216" spans="2:12" x14ac:dyDescent="0.15">
      <c r="B216" s="550" t="s">
        <v>361</v>
      </c>
      <c r="C216" s="551">
        <v>13</v>
      </c>
      <c r="D216" s="86">
        <v>-5.3319013889226559E-2</v>
      </c>
      <c r="E216" s="86">
        <v>19.461440069567693</v>
      </c>
      <c r="F216" s="86">
        <v>13</v>
      </c>
      <c r="G216" s="86">
        <v>-5.3319013889226559E-2</v>
      </c>
      <c r="H216" s="86">
        <v>19.461440069567693</v>
      </c>
      <c r="I216" s="86">
        <v>2E-3</v>
      </c>
      <c r="J216" s="86">
        <v>2E-3</v>
      </c>
      <c r="K216" s="86">
        <v>1.7000000000000001E-2</v>
      </c>
      <c r="L216" s="86">
        <v>0.02</v>
      </c>
    </row>
    <row r="217" spans="2:12" x14ac:dyDescent="0.15">
      <c r="B217" s="550" t="s">
        <v>347</v>
      </c>
      <c r="C217" s="551">
        <v>39</v>
      </c>
      <c r="D217" s="86">
        <v>-1.7773004629742187E-2</v>
      </c>
      <c r="E217" s="86">
        <v>6.4871466898558987</v>
      </c>
      <c r="F217" s="86">
        <v>39</v>
      </c>
      <c r="G217" s="86">
        <v>-1.7773004629742187E-2</v>
      </c>
      <c r="H217" s="86">
        <v>6.4871466898558987</v>
      </c>
      <c r="I217" s="86">
        <v>0.01</v>
      </c>
      <c r="J217" s="86">
        <v>0.18</v>
      </c>
      <c r="K217" s="86">
        <v>0.1</v>
      </c>
      <c r="L217" s="86">
        <v>1.7999999999999998</v>
      </c>
    </row>
    <row r="218" spans="2:12" x14ac:dyDescent="0.15">
      <c r="B218" s="10" t="s">
        <v>348</v>
      </c>
      <c r="C218" s="550">
        <v>700</v>
      </c>
      <c r="D218" s="86">
        <v>-9.9021025794277895E-4</v>
      </c>
      <c r="E218" s="86">
        <v>0.3614267441491143</v>
      </c>
      <c r="F218" s="86">
        <v>12</v>
      </c>
      <c r="G218" s="86">
        <v>-5.7762265046662105E-2</v>
      </c>
      <c r="H218" s="86">
        <v>21.08322674203167</v>
      </c>
      <c r="I218" s="86">
        <v>2E-3</v>
      </c>
      <c r="J218" s="86">
        <v>2E-3</v>
      </c>
      <c r="K218" s="86">
        <v>1.7000000000000001E-2</v>
      </c>
      <c r="L218" s="86">
        <v>0.02</v>
      </c>
    </row>
    <row r="219" spans="2:12" x14ac:dyDescent="0.15">
      <c r="B219" s="10" t="s">
        <v>349</v>
      </c>
      <c r="C219" s="550">
        <v>500</v>
      </c>
      <c r="D219" s="86">
        <v>-1.3862943611198907E-3</v>
      </c>
      <c r="E219" s="86">
        <v>0.50599744180876005</v>
      </c>
      <c r="F219" s="86">
        <v>12</v>
      </c>
      <c r="G219" s="86">
        <v>-5.7762265046662105E-2</v>
      </c>
      <c r="H219" s="86">
        <v>21.08322674203167</v>
      </c>
      <c r="I219" s="86">
        <v>2E-3</v>
      </c>
      <c r="J219" s="86">
        <v>2E-3</v>
      </c>
      <c r="K219" s="86">
        <v>1.7000000000000001E-2</v>
      </c>
      <c r="L219" s="86">
        <v>0.02</v>
      </c>
    </row>
    <row r="220" spans="2:12" x14ac:dyDescent="0.15">
      <c r="B220" s="10" t="s">
        <v>350</v>
      </c>
      <c r="C220" s="551">
        <v>12</v>
      </c>
      <c r="D220" s="86">
        <v>-5.7762265046662105E-2</v>
      </c>
      <c r="E220" s="86">
        <v>21.08322674203167</v>
      </c>
      <c r="F220" s="86">
        <v>12</v>
      </c>
      <c r="G220" s="86">
        <v>-5.7762265046662105E-2</v>
      </c>
      <c r="H220" s="86">
        <v>21.08322674203167</v>
      </c>
      <c r="I220" s="86">
        <v>2E-3</v>
      </c>
      <c r="J220" s="86">
        <v>2E-3</v>
      </c>
      <c r="K220" s="86">
        <v>1.7000000000000001E-2</v>
      </c>
      <c r="L220" s="86">
        <v>0.02</v>
      </c>
    </row>
    <row r="221" spans="2:12" x14ac:dyDescent="0.15">
      <c r="B221" s="10" t="s">
        <v>351</v>
      </c>
      <c r="C221" s="551">
        <v>12</v>
      </c>
      <c r="D221" s="86">
        <v>-5.7762265046662105E-2</v>
      </c>
      <c r="E221" s="86">
        <v>21.08322674203167</v>
      </c>
      <c r="F221" s="86">
        <v>12</v>
      </c>
      <c r="G221" s="86">
        <v>-5.7762265046662105E-2</v>
      </c>
      <c r="H221" s="86">
        <v>21.08322674203167</v>
      </c>
      <c r="I221" s="86">
        <v>2E-3</v>
      </c>
      <c r="J221" s="86">
        <v>2E-3</v>
      </c>
      <c r="K221" s="86">
        <v>1.7000000000000001E-2</v>
      </c>
      <c r="L221" s="86">
        <v>0.02</v>
      </c>
    </row>
    <row r="222" spans="2:12" x14ac:dyDescent="0.15">
      <c r="C222" s="95"/>
      <c r="D222" s="72"/>
      <c r="E222" s="72"/>
      <c r="F222" s="72"/>
      <c r="G222" s="72"/>
      <c r="H222" s="72"/>
      <c r="I222" s="72"/>
      <c r="J222" s="72"/>
    </row>
    <row r="223" spans="2:12" x14ac:dyDescent="0.15">
      <c r="C223" s="95"/>
    </row>
    <row r="226" spans="2:16" ht="12" thickBot="1" x14ac:dyDescent="0.2">
      <c r="B226" t="s">
        <v>389</v>
      </c>
    </row>
    <row r="227" spans="2:16" ht="12" thickBot="1" x14ac:dyDescent="0.2">
      <c r="B227" s="378" t="s">
        <v>129</v>
      </c>
      <c r="C227" s="379" t="s">
        <v>115</v>
      </c>
      <c r="D227" s="380" t="s">
        <v>386</v>
      </c>
      <c r="E227" s="381" t="s">
        <v>387</v>
      </c>
      <c r="F227" s="382" t="s">
        <v>117</v>
      </c>
      <c r="G227" s="380" t="s">
        <v>386</v>
      </c>
      <c r="H227" s="381" t="s">
        <v>387</v>
      </c>
      <c r="I227" s="382" t="s">
        <v>118</v>
      </c>
      <c r="J227" s="380" t="s">
        <v>386</v>
      </c>
      <c r="K227" s="381" t="s">
        <v>387</v>
      </c>
      <c r="L227" s="385" t="s">
        <v>119</v>
      </c>
      <c r="M227" s="380" t="s">
        <v>386</v>
      </c>
      <c r="N227" s="381" t="s">
        <v>387</v>
      </c>
      <c r="O227" s="387" t="s">
        <v>99</v>
      </c>
      <c r="P227" s="388"/>
    </row>
    <row r="228" spans="2:16" ht="13.5" thickTop="1" thickBot="1" x14ac:dyDescent="0.2">
      <c r="B228" s="269" t="s">
        <v>383</v>
      </c>
      <c r="C228" s="308" t="s">
        <v>80</v>
      </c>
      <c r="D228" s="191" t="s">
        <v>106</v>
      </c>
      <c r="E228" s="389" t="s">
        <v>107</v>
      </c>
      <c r="F228" s="308" t="s">
        <v>80</v>
      </c>
      <c r="G228" s="191" t="s">
        <v>106</v>
      </c>
      <c r="H228" s="389" t="s">
        <v>107</v>
      </c>
      <c r="I228" s="308" t="s">
        <v>80</v>
      </c>
      <c r="J228" s="191" t="s">
        <v>106</v>
      </c>
      <c r="K228" s="389" t="s">
        <v>107</v>
      </c>
      <c r="L228" s="308" t="s">
        <v>80</v>
      </c>
      <c r="M228" s="191" t="s">
        <v>106</v>
      </c>
      <c r="N228" s="390" t="s">
        <v>107</v>
      </c>
      <c r="O228" s="391" t="s">
        <v>108</v>
      </c>
      <c r="P228" s="392" t="s">
        <v>101</v>
      </c>
    </row>
    <row r="229" spans="2:16" ht="12" thickTop="1" x14ac:dyDescent="0.15">
      <c r="B229" s="550" t="s">
        <v>338</v>
      </c>
      <c r="C229" s="225">
        <v>8.2183606917901849E-6</v>
      </c>
      <c r="D229" s="168">
        <v>0.17278281518419686</v>
      </c>
      <c r="E229" s="169">
        <v>4.0976368868560287E-3</v>
      </c>
      <c r="F229" s="231">
        <v>8.7970966666233794E-6</v>
      </c>
      <c r="G229" s="227">
        <v>0.18495016031908995</v>
      </c>
      <c r="H229" s="169">
        <v>4.3861919852707367E-3</v>
      </c>
      <c r="I229" s="225">
        <v>8.7897628185497325E-6</v>
      </c>
      <c r="J229" s="221">
        <v>0.1847959734971896</v>
      </c>
      <c r="K229" s="169">
        <v>4.382535362311952E-3</v>
      </c>
      <c r="L229" s="231">
        <v>8.0581894336911589E-6</v>
      </c>
      <c r="M229" s="227">
        <v>0.16941537465392292</v>
      </c>
      <c r="N229" s="273">
        <v>4.0177762333735954E-3</v>
      </c>
      <c r="O229" s="550">
        <v>2E-3</v>
      </c>
      <c r="P229" s="550">
        <v>5.2999999999999999E-2</v>
      </c>
    </row>
    <row r="230" spans="2:16" x14ac:dyDescent="0.15">
      <c r="B230" s="550" t="s">
        <v>340</v>
      </c>
      <c r="C230" s="225">
        <v>8.5662976322016577E-6</v>
      </c>
      <c r="D230" s="168">
        <v>0.18009784141940766</v>
      </c>
      <c r="E230" s="169">
        <v>5.9795633057559607E-3</v>
      </c>
      <c r="F230" s="231">
        <v>9.0076489993191031E-6</v>
      </c>
      <c r="G230" s="227">
        <v>0.18937681256168484</v>
      </c>
      <c r="H230" s="169">
        <v>6.2876413755442537E-3</v>
      </c>
      <c r="I230" s="225">
        <v>8.9999600424557892E-6</v>
      </c>
      <c r="J230" s="221">
        <v>0.18921515993259053</v>
      </c>
      <c r="K230" s="169">
        <v>6.2822742255462683E-3</v>
      </c>
      <c r="L230" s="231">
        <v>8.2345023250699433E-6</v>
      </c>
      <c r="M230" s="227">
        <v>0.1731221768822705</v>
      </c>
      <c r="N230" s="273">
        <v>5.74795904347948E-3</v>
      </c>
      <c r="O230" s="550">
        <v>3.0000000000000001E-3</v>
      </c>
      <c r="P230" s="550">
        <v>2E-3</v>
      </c>
    </row>
    <row r="231" spans="2:16" x14ac:dyDescent="0.15">
      <c r="B231" s="550" t="s">
        <v>341</v>
      </c>
      <c r="C231" s="225">
        <v>9.4597005732598626E-6</v>
      </c>
      <c r="D231" s="168">
        <v>0.19888074485221532</v>
      </c>
      <c r="E231" s="169">
        <v>6.2887509989390531E-3</v>
      </c>
      <c r="F231" s="231">
        <v>9.5157108372082715E-6</v>
      </c>
      <c r="G231" s="227">
        <v>0.20005830464146671</v>
      </c>
      <c r="H231" s="169">
        <v>6.3259862793402189E-3</v>
      </c>
      <c r="I231" s="225">
        <v>9.5071304659697662E-6</v>
      </c>
      <c r="J231" s="221">
        <v>0.19987791091654838</v>
      </c>
      <c r="K231" s="169">
        <v>6.3202821010969945E-3</v>
      </c>
      <c r="L231" s="231">
        <v>8.6570453459173392E-6</v>
      </c>
      <c r="M231" s="227">
        <v>0.18200572135256618</v>
      </c>
      <c r="N231" s="273">
        <v>5.7551507201921261E-3</v>
      </c>
      <c r="O231" s="550">
        <v>1.6E-2</v>
      </c>
      <c r="P231" s="550">
        <v>0.183</v>
      </c>
    </row>
    <row r="232" spans="2:16" x14ac:dyDescent="0.15">
      <c r="B232" s="550" t="s">
        <v>342</v>
      </c>
      <c r="C232" s="225">
        <v>9.1265586330533074E-6</v>
      </c>
      <c r="D232" s="168">
        <v>0.19187676870131273</v>
      </c>
      <c r="E232" s="169">
        <v>1.5168200694092197E-2</v>
      </c>
      <c r="F232" s="231">
        <v>9.3314960698095326E-6</v>
      </c>
      <c r="G232" s="227">
        <v>0.19618537337167563</v>
      </c>
      <c r="H232" s="169">
        <v>1.5508803575795406E-2</v>
      </c>
      <c r="I232" s="225">
        <v>9.3232445538863125E-6</v>
      </c>
      <c r="J232" s="221">
        <v>0.19601189350090586</v>
      </c>
      <c r="K232" s="169">
        <v>1.549508968268562E-2</v>
      </c>
      <c r="L232" s="231">
        <v>8.5043096024892284E-6</v>
      </c>
      <c r="M232" s="227">
        <v>0.17879460508273357</v>
      </c>
      <c r="N232" s="273">
        <v>1.4134032333729337E-2</v>
      </c>
      <c r="O232" s="550">
        <v>7.0000000000000001E-3</v>
      </c>
      <c r="P232" s="550">
        <v>3.5999999999999997E-2</v>
      </c>
    </row>
    <row r="233" spans="2:16" x14ac:dyDescent="0.15">
      <c r="B233" s="550" t="s">
        <v>343</v>
      </c>
      <c r="C233" s="225">
        <v>9.078783305769765E-6</v>
      </c>
      <c r="D233" s="168">
        <v>0.19087234022050356</v>
      </c>
      <c r="E233" s="169">
        <v>1.3579918948553007E-2</v>
      </c>
      <c r="F233" s="231">
        <v>9.3045804675743495E-6</v>
      </c>
      <c r="G233" s="227">
        <v>0.19561949975028314</v>
      </c>
      <c r="H233" s="169">
        <v>1.391766323133271E-2</v>
      </c>
      <c r="I233" s="225">
        <v>9.2963764631297183E-6</v>
      </c>
      <c r="J233" s="221">
        <v>0.1954470187608392</v>
      </c>
      <c r="K233" s="169">
        <v>1.3905391794548789E-2</v>
      </c>
      <c r="L233" s="231">
        <v>8.4819486278928442E-6</v>
      </c>
      <c r="M233" s="227">
        <v>0.17832448795281916</v>
      </c>
      <c r="N233" s="273">
        <v>1.2687181862725277E-2</v>
      </c>
      <c r="O233" s="550">
        <v>2E-3</v>
      </c>
      <c r="P233" s="550">
        <v>5.7999999999999996E-3</v>
      </c>
    </row>
    <row r="234" spans="2:16" x14ac:dyDescent="0.15">
      <c r="B234" s="550" t="s">
        <v>345</v>
      </c>
      <c r="C234" s="225">
        <v>8.899601529864023E-6</v>
      </c>
      <c r="D234" s="168">
        <v>0.18710522256386125</v>
      </c>
      <c r="E234" s="169">
        <v>6.6559506587829465E-3</v>
      </c>
      <c r="F234" s="231">
        <v>9.2024900842972031E-6</v>
      </c>
      <c r="G234" s="227">
        <v>0.19347315153226444</v>
      </c>
      <c r="H234" s="169">
        <v>6.882478921498114E-3</v>
      </c>
      <c r="I234" s="225">
        <v>9.1944650441706531E-6</v>
      </c>
      <c r="J234" s="221">
        <v>0.19330443308864381</v>
      </c>
      <c r="K234" s="169">
        <v>6.8764770492864375E-3</v>
      </c>
      <c r="L234" s="231">
        <v>8.3970297959087376E-6</v>
      </c>
      <c r="M234" s="227">
        <v>0.1765391544291853</v>
      </c>
      <c r="N234" s="273">
        <v>6.2800807220806812E-3</v>
      </c>
      <c r="O234" s="550">
        <v>6.0000000000000001E-3</v>
      </c>
      <c r="P234" s="550">
        <v>0.33</v>
      </c>
    </row>
    <row r="235" spans="2:16" x14ac:dyDescent="0.15">
      <c r="B235" s="550" t="s">
        <v>346</v>
      </c>
      <c r="C235" s="225">
        <v>9.050913105041256E-6</v>
      </c>
      <c r="D235" s="168">
        <v>0.19028639712038734</v>
      </c>
      <c r="E235" s="169">
        <v>1.278610713715502E-2</v>
      </c>
      <c r="F235" s="231">
        <v>9.288820168386204E-6</v>
      </c>
      <c r="G235" s="227">
        <v>0.19528815522015158</v>
      </c>
      <c r="H235" s="169">
        <v>1.312219534895325E-2</v>
      </c>
      <c r="I235" s="225">
        <v>9.280643920432577E-6</v>
      </c>
      <c r="J235" s="221">
        <v>0.19511625778317451</v>
      </c>
      <c r="K235" s="169">
        <v>1.3110644869890888E-2</v>
      </c>
      <c r="L235" s="231">
        <v>8.4688499584339056E-6</v>
      </c>
      <c r="M235" s="227">
        <v>0.17804910152611444</v>
      </c>
      <c r="N235" s="273">
        <v>1.1963834106054342E-2</v>
      </c>
      <c r="O235" s="550">
        <v>0.01</v>
      </c>
      <c r="P235" s="550">
        <v>0.12</v>
      </c>
    </row>
    <row r="236" spans="2:16" x14ac:dyDescent="0.15">
      <c r="B236" s="550" t="s">
        <v>361</v>
      </c>
      <c r="C236" s="225">
        <v>8.899601529864023E-6</v>
      </c>
      <c r="D236" s="168">
        <v>0.18710522256386125</v>
      </c>
      <c r="E236" s="169">
        <v>9.614150951575369E-3</v>
      </c>
      <c r="F236" s="231">
        <v>9.2024900842972031E-6</v>
      </c>
      <c r="G236" s="227">
        <v>0.19347315153226444</v>
      </c>
      <c r="H236" s="169">
        <v>9.9413584421639434E-3</v>
      </c>
      <c r="I236" s="225">
        <v>9.1944650441706531E-6</v>
      </c>
      <c r="J236" s="221">
        <v>0.19330443308864381</v>
      </c>
      <c r="K236" s="169">
        <v>9.9326890711915229E-3</v>
      </c>
      <c r="L236" s="231">
        <v>8.3970297959087376E-6</v>
      </c>
      <c r="M236" s="227">
        <v>0.1765391544291853</v>
      </c>
      <c r="N236" s="273">
        <v>9.0712277096720965E-3</v>
      </c>
      <c r="O236" s="550">
        <v>2E-3</v>
      </c>
      <c r="P236" s="550">
        <v>2E-3</v>
      </c>
    </row>
    <row r="237" spans="2:16" x14ac:dyDescent="0.15">
      <c r="B237" s="550" t="s">
        <v>347</v>
      </c>
      <c r="C237" s="225">
        <v>4.6710554367039517E-7</v>
      </c>
      <c r="D237" s="168">
        <v>9.8204269501263892E-3</v>
      </c>
      <c r="E237" s="169">
        <v>1.51382840864117E-3</v>
      </c>
      <c r="F237" s="231">
        <v>4.7256862342474317E-7</v>
      </c>
      <c r="G237" s="227">
        <v>9.9352827388818014E-3</v>
      </c>
      <c r="H237" s="169">
        <v>1.5315335406886719E-3</v>
      </c>
      <c r="I237" s="225">
        <v>4.7214538409767099E-7</v>
      </c>
      <c r="J237" s="221">
        <v>9.9263845552694345E-3</v>
      </c>
      <c r="K237" s="169">
        <v>1.5301618769915518E-3</v>
      </c>
      <c r="L237" s="231">
        <v>4.3018809681371214E-7</v>
      </c>
      <c r="M237" s="227">
        <v>9.0442745474114839E-3</v>
      </c>
      <c r="N237" s="273">
        <v>1.394183757483737E-3</v>
      </c>
      <c r="O237" s="550">
        <v>0.01</v>
      </c>
      <c r="P237" s="550">
        <v>0.18</v>
      </c>
    </row>
    <row r="238" spans="2:16" x14ac:dyDescent="0.15">
      <c r="B238" s="10" t="s">
        <v>348</v>
      </c>
      <c r="C238" s="225">
        <v>9.5666993306474001E-6</v>
      </c>
      <c r="D238" s="168">
        <v>0.20113028672753097</v>
      </c>
      <c r="E238" s="169">
        <v>9.5398246761989342E-3</v>
      </c>
      <c r="F238" s="231">
        <v>9.5736195184458154E-6</v>
      </c>
      <c r="G238" s="227">
        <v>0.20127577675580482</v>
      </c>
      <c r="H238" s="169">
        <v>9.546725423890642E-3</v>
      </c>
      <c r="I238" s="225">
        <v>9.5649344439148432E-6</v>
      </c>
      <c r="J238" s="221">
        <v>0.20109318174886567</v>
      </c>
      <c r="K238" s="169">
        <v>9.5380647473645424E-3</v>
      </c>
      <c r="L238" s="231">
        <v>8.7049482852759921E-6</v>
      </c>
      <c r="M238" s="227">
        <v>0.18301283274964247</v>
      </c>
      <c r="N238" s="273">
        <v>8.6804944512970019E-3</v>
      </c>
      <c r="O238" s="10">
        <v>2E-3</v>
      </c>
      <c r="P238" s="10">
        <v>2E-3</v>
      </c>
    </row>
    <row r="239" spans="2:16" x14ac:dyDescent="0.15">
      <c r="B239" s="10" t="s">
        <v>349</v>
      </c>
      <c r="C239" s="225">
        <v>9.5612745604804747E-6</v>
      </c>
      <c r="D239" s="168">
        <v>0.20101623635954147</v>
      </c>
      <c r="E239" s="169">
        <v>9.5344151452298378E-3</v>
      </c>
      <c r="F239" s="231">
        <v>9.5706979890542854E-6</v>
      </c>
      <c r="G239" s="227">
        <v>0.2012143545218773</v>
      </c>
      <c r="H239" s="169">
        <v>9.5438121016236544E-3</v>
      </c>
      <c r="I239" s="225">
        <v>9.5620182120654897E-6</v>
      </c>
      <c r="J239" s="221">
        <v>0.20103187089046484</v>
      </c>
      <c r="K239" s="169">
        <v>9.5351567077579386E-3</v>
      </c>
      <c r="L239" s="231">
        <v>8.702532811375736E-6</v>
      </c>
      <c r="M239" s="227">
        <v>0.18296204982636349</v>
      </c>
      <c r="N239" s="273">
        <v>8.6780857629164074E-3</v>
      </c>
      <c r="O239" s="10">
        <v>2E-3</v>
      </c>
      <c r="P239" s="10">
        <v>2E-3</v>
      </c>
    </row>
    <row r="240" spans="2:16" x14ac:dyDescent="0.15">
      <c r="B240" s="10" t="s">
        <v>350</v>
      </c>
      <c r="C240" s="225">
        <v>8.8472180707916271E-6</v>
      </c>
      <c r="D240" s="168">
        <v>0.18600391272032313</v>
      </c>
      <c r="E240" s="169">
        <v>8.8223645742757408E-3</v>
      </c>
      <c r="F240" s="231">
        <v>9.1722983912415908E-6</v>
      </c>
      <c r="G240" s="227">
        <v>0.19283840137746322</v>
      </c>
      <c r="H240" s="169">
        <v>9.1465316830757794E-3</v>
      </c>
      <c r="I240" s="225">
        <v>9.1643258993143768E-6</v>
      </c>
      <c r="J240" s="221">
        <v>0.19267078770718546</v>
      </c>
      <c r="K240" s="169">
        <v>9.1385815873751258E-3</v>
      </c>
      <c r="L240" s="231">
        <v>8.3718847247633651E-6</v>
      </c>
      <c r="M240" s="227">
        <v>0.17601050445342498</v>
      </c>
      <c r="N240" s="273">
        <v>8.3483665288543903E-3</v>
      </c>
      <c r="O240" s="10">
        <v>2E-3</v>
      </c>
      <c r="P240" s="10">
        <v>2E-3</v>
      </c>
    </row>
    <row r="241" spans="2:16" x14ac:dyDescent="0.15">
      <c r="B241" s="10" t="s">
        <v>351</v>
      </c>
      <c r="C241" s="225">
        <v>8.8472180707916271E-6</v>
      </c>
      <c r="D241" s="168">
        <v>0.18600391272032313</v>
      </c>
      <c r="E241" s="169">
        <v>8.8223645742757408E-3</v>
      </c>
      <c r="F241" s="231">
        <v>9.1722983912415908E-6</v>
      </c>
      <c r="G241" s="227">
        <v>0.19283840137746322</v>
      </c>
      <c r="H241" s="169">
        <v>9.1465316830757794E-3</v>
      </c>
      <c r="I241" s="225">
        <v>9.1643258993143768E-6</v>
      </c>
      <c r="J241" s="221">
        <v>0.19267078770718546</v>
      </c>
      <c r="K241" s="169">
        <v>9.1385815873751258E-3</v>
      </c>
      <c r="L241" s="231">
        <v>8.3718847247633651E-6</v>
      </c>
      <c r="M241" s="227">
        <v>0.17601050445342498</v>
      </c>
      <c r="N241" s="273">
        <v>8.3483665288543903E-3</v>
      </c>
      <c r="O241" s="10">
        <v>2E-3</v>
      </c>
      <c r="P241" s="10">
        <v>2E-3</v>
      </c>
    </row>
    <row r="242" spans="2:16" x14ac:dyDescent="0.15">
      <c r="B242" s="45"/>
      <c r="C242" s="226"/>
      <c r="D242" s="166"/>
      <c r="E242" s="167"/>
      <c r="F242" s="232"/>
      <c r="G242" s="101"/>
      <c r="H242" s="167"/>
      <c r="I242" s="226"/>
      <c r="J242" s="176"/>
      <c r="K242" s="167"/>
      <c r="L242" s="232"/>
      <c r="M242" s="101"/>
      <c r="N242" s="274"/>
      <c r="O242" s="88"/>
      <c r="P242" s="89"/>
    </row>
    <row r="243" spans="2:16" x14ac:dyDescent="0.15">
      <c r="B243" s="267"/>
      <c r="C243" s="275"/>
      <c r="D243" s="276"/>
      <c r="E243" s="277"/>
      <c r="F243" s="271"/>
      <c r="G243" s="270"/>
      <c r="H243" s="277"/>
      <c r="I243" s="275"/>
      <c r="J243" s="278"/>
      <c r="K243" s="277"/>
      <c r="L243" s="271"/>
      <c r="M243" s="270"/>
      <c r="N243" s="279"/>
      <c r="O243" s="280"/>
      <c r="P243" s="281"/>
    </row>
    <row r="244" spans="2:16" x14ac:dyDescent="0.15">
      <c r="B244" s="268" t="s">
        <v>384</v>
      </c>
      <c r="C244" s="226"/>
      <c r="D244" s="166"/>
      <c r="E244" s="167"/>
      <c r="F244" s="232"/>
      <c r="G244" s="101"/>
      <c r="H244" s="167"/>
      <c r="I244" s="226"/>
      <c r="J244" s="176"/>
      <c r="K244" s="167"/>
      <c r="L244" s="232"/>
      <c r="M244" s="101"/>
      <c r="N244" s="274"/>
      <c r="O244" s="88"/>
      <c r="P244" s="89"/>
    </row>
    <row r="245" spans="2:16" x14ac:dyDescent="0.15">
      <c r="B245" s="550" t="s">
        <v>338</v>
      </c>
      <c r="C245" s="226">
        <v>5.40625047359245E-6</v>
      </c>
      <c r="D245" s="166">
        <v>0.11366100995680768</v>
      </c>
      <c r="E245" s="167">
        <v>2.6955316505279593E-3</v>
      </c>
      <c r="F245" s="232">
        <v>5.7892121245057159E-6</v>
      </c>
      <c r="G245" s="101">
        <v>0.12171239570560817</v>
      </c>
      <c r="H245" s="167">
        <v>2.8864745703977438E-3</v>
      </c>
      <c r="I245" s="226">
        <v>5.782133588760597E-6</v>
      </c>
      <c r="J245" s="176">
        <v>0.12156357657010279</v>
      </c>
      <c r="K245" s="167">
        <v>2.8829452449930918E-3</v>
      </c>
      <c r="L245" s="232">
        <v>5.3008856724565288E-6</v>
      </c>
      <c r="M245" s="101">
        <v>0.11144582037772606</v>
      </c>
      <c r="N245" s="274">
        <v>2.6429972447136589E-3</v>
      </c>
      <c r="O245" s="550">
        <v>2E-3</v>
      </c>
      <c r="P245" s="550">
        <v>5.2999999999999999E-2</v>
      </c>
    </row>
    <row r="246" spans="2:16" x14ac:dyDescent="0.15">
      <c r="B246" s="550" t="s">
        <v>340</v>
      </c>
      <c r="C246" s="226">
        <v>5.6351324026563473E-6</v>
      </c>
      <c r="D246" s="166">
        <v>0.11847302363344706</v>
      </c>
      <c r="E246" s="167">
        <v>3.9335115804679409E-3</v>
      </c>
      <c r="F246" s="232">
        <v>5.9278281169687492E-6</v>
      </c>
      <c r="G246" s="101">
        <v>0.12462665833115098</v>
      </c>
      <c r="H246" s="167">
        <v>4.1378230144385863E-3</v>
      </c>
      <c r="I246" s="226">
        <v>5.9204067656029248E-6</v>
      </c>
      <c r="J246" s="176">
        <v>0.12447063184003589</v>
      </c>
      <c r="K246" s="167">
        <v>4.1326426620609856E-3</v>
      </c>
      <c r="L246" s="232">
        <v>5.4168688579437766E-6</v>
      </c>
      <c r="M246" s="101">
        <v>0.11388425086940995</v>
      </c>
      <c r="N246" s="274">
        <v>3.7811562994604928E-3</v>
      </c>
      <c r="O246" s="550">
        <v>3.0000000000000001E-3</v>
      </c>
      <c r="P246" s="550">
        <v>2E-3</v>
      </c>
    </row>
    <row r="247" spans="2:16" x14ac:dyDescent="0.15">
      <c r="B247" s="550" t="s">
        <v>341</v>
      </c>
      <c r="C247" s="226">
        <v>6.2228359915277563E-6</v>
      </c>
      <c r="D247" s="166">
        <v>0.13082890388587953</v>
      </c>
      <c r="E247" s="167">
        <v>4.1369032513117205E-3</v>
      </c>
      <c r="F247" s="232">
        <v>6.2623185305059457E-6</v>
      </c>
      <c r="G247" s="101">
        <v>0.13165898478535701</v>
      </c>
      <c r="H247" s="167">
        <v>4.1631510013876169E-3</v>
      </c>
      <c r="I247" s="226">
        <v>6.2540366031267971E-6</v>
      </c>
      <c r="J247" s="176">
        <v>0.1314848655441378</v>
      </c>
      <c r="K247" s="167">
        <v>4.1576452267940763E-3</v>
      </c>
      <c r="L247" s="232">
        <v>5.4020941550187368E-6</v>
      </c>
      <c r="M247" s="101">
        <v>0.11357362751511392</v>
      </c>
      <c r="N247" s="274">
        <v>3.5912791055742505E-3</v>
      </c>
      <c r="O247" s="550">
        <v>1.6E-2</v>
      </c>
      <c r="P247" s="550">
        <v>0.183</v>
      </c>
    </row>
    <row r="248" spans="2:16" x14ac:dyDescent="0.15">
      <c r="B248" s="550" t="s">
        <v>342</v>
      </c>
      <c r="C248" s="226">
        <v>6.003686596708133E-6</v>
      </c>
      <c r="D248" s="166">
        <v>0.1262215070091918</v>
      </c>
      <c r="E248" s="167">
        <v>9.9780351899009627E-3</v>
      </c>
      <c r="F248" s="232">
        <v>6.1410361339170062E-6</v>
      </c>
      <c r="G248" s="101">
        <v>0.12910914367947116</v>
      </c>
      <c r="H248" s="167">
        <v>1.0206308017522944E-2</v>
      </c>
      <c r="I248" s="226">
        <v>6.1330716885202548E-6</v>
      </c>
      <c r="J248" s="176">
        <v>0.12894169917944984</v>
      </c>
      <c r="K248" s="167">
        <v>1.0193071231232264E-2</v>
      </c>
      <c r="L248" s="232">
        <v>5.5943550715610292E-6</v>
      </c>
      <c r="M248" s="101">
        <v>0.11761572102449908</v>
      </c>
      <c r="N248" s="274">
        <v>9.2977324631575136E-3</v>
      </c>
      <c r="O248" s="550">
        <v>7.0000000000000001E-3</v>
      </c>
      <c r="P248" s="550">
        <v>3.5999999999999997E-2</v>
      </c>
    </row>
    <row r="249" spans="2:16" x14ac:dyDescent="0.15">
      <c r="B249" s="550" t="s">
        <v>343</v>
      </c>
      <c r="C249" s="226">
        <v>5.97225874930169E-6</v>
      </c>
      <c r="D249" s="166">
        <v>0.12556076794531873</v>
      </c>
      <c r="E249" s="167">
        <v>8.9332223298865272E-3</v>
      </c>
      <c r="F249" s="232">
        <v>6.1233157400909106E-6</v>
      </c>
      <c r="G249" s="101">
        <v>0.12873659011967131</v>
      </c>
      <c r="H249" s="167">
        <v>9.1591712949010643E-3</v>
      </c>
      <c r="I249" s="226">
        <v>6.1153971626841625E-6</v>
      </c>
      <c r="J249" s="176">
        <v>0.12857010994827184</v>
      </c>
      <c r="K249" s="167">
        <v>9.1473267959467676E-3</v>
      </c>
      <c r="L249" s="232">
        <v>5.5796454434447479E-6</v>
      </c>
      <c r="M249" s="101">
        <v>0.11730646580298239</v>
      </c>
      <c r="N249" s="274">
        <v>8.3459567578277327E-3</v>
      </c>
      <c r="O249" s="550">
        <v>2E-3</v>
      </c>
      <c r="P249" s="550">
        <v>5.7999999999999996E-3</v>
      </c>
    </row>
    <row r="250" spans="2:16" x14ac:dyDescent="0.15">
      <c r="B250" s="550" t="s">
        <v>345</v>
      </c>
      <c r="C250" s="226">
        <v>5.8543883372842123E-6</v>
      </c>
      <c r="D250" s="166">
        <v>0.12308266040306329</v>
      </c>
      <c r="E250" s="167">
        <v>4.3784566960171998E-3</v>
      </c>
      <c r="F250" s="232">
        <v>6.0561029967998072E-6</v>
      </c>
      <c r="G250" s="101">
        <v>0.12732350940471915</v>
      </c>
      <c r="H250" s="167">
        <v>4.5293176998928994E-3</v>
      </c>
      <c r="I250" s="226">
        <v>6.0483571923452728E-6</v>
      </c>
      <c r="J250" s="176">
        <v>0.12716066161186701</v>
      </c>
      <c r="K250" s="167">
        <v>4.5235246661161667E-3</v>
      </c>
      <c r="L250" s="232">
        <v>5.4366946380620013E-6</v>
      </c>
      <c r="M250" s="101">
        <v>0.11430106807061552</v>
      </c>
      <c r="N250" s="274">
        <v>4.0660664566139716E-3</v>
      </c>
      <c r="O250" s="550">
        <v>6.0000000000000001E-3</v>
      </c>
      <c r="P250" s="550">
        <v>0.33</v>
      </c>
    </row>
    <row r="251" spans="2:16" x14ac:dyDescent="0.15">
      <c r="B251" s="550" t="s">
        <v>361</v>
      </c>
      <c r="C251" s="226">
        <v>5.9539250095769144E-6</v>
      </c>
      <c r="D251" s="166">
        <v>0.12517531940134505</v>
      </c>
      <c r="E251" s="167">
        <v>8.4110323649704468E-3</v>
      </c>
      <c r="F251" s="232">
        <v>6.1129396698009274E-6</v>
      </c>
      <c r="G251" s="101">
        <v>0.12851844361789472</v>
      </c>
      <c r="H251" s="167">
        <v>8.6356703057402125E-3</v>
      </c>
      <c r="I251" s="226">
        <v>6.1050478887112901E-6</v>
      </c>
      <c r="J251" s="176">
        <v>0.12835252681226617</v>
      </c>
      <c r="K251" s="167">
        <v>8.6245216893139996E-3</v>
      </c>
      <c r="L251" s="232">
        <v>5.5710287994908561E-6</v>
      </c>
      <c r="M251" s="101">
        <v>0.11712530948049577</v>
      </c>
      <c r="N251" s="274">
        <v>7.870119872744212E-3</v>
      </c>
      <c r="O251" s="550">
        <v>2E-3</v>
      </c>
      <c r="P251" s="550">
        <v>2E-3</v>
      </c>
    </row>
    <row r="252" spans="2:16" x14ac:dyDescent="0.15">
      <c r="B252" s="550" t="s">
        <v>346</v>
      </c>
      <c r="C252" s="226">
        <v>5.9539250095769144E-6</v>
      </c>
      <c r="D252" s="166">
        <v>0.12517531940134505</v>
      </c>
      <c r="E252" s="167">
        <v>8.4110323649704468E-3</v>
      </c>
      <c r="F252" s="232">
        <v>6.1129396698009274E-6</v>
      </c>
      <c r="G252" s="101">
        <v>0.12851844361789472</v>
      </c>
      <c r="H252" s="167">
        <v>8.6356703057402125E-3</v>
      </c>
      <c r="I252" s="226">
        <v>6.1050478887112901E-6</v>
      </c>
      <c r="J252" s="176">
        <v>0.12835252681226617</v>
      </c>
      <c r="K252" s="167">
        <v>8.6245216893139996E-3</v>
      </c>
      <c r="L252" s="232">
        <v>5.5710287994908561E-6</v>
      </c>
      <c r="M252" s="101">
        <v>0.11712530948049577</v>
      </c>
      <c r="N252" s="274">
        <v>7.870119872744212E-3</v>
      </c>
      <c r="O252" s="550">
        <v>0.01</v>
      </c>
      <c r="P252" s="550">
        <v>0.12</v>
      </c>
    </row>
    <row r="253" spans="2:16" x14ac:dyDescent="0.15">
      <c r="B253" s="550" t="s">
        <v>347</v>
      </c>
      <c r="C253" s="226">
        <v>3.0727412210179546E-7</v>
      </c>
      <c r="D253" s="166">
        <v>6.4601311430681476E-3</v>
      </c>
      <c r="E253" s="167">
        <v>9.9583552706924354E-4</v>
      </c>
      <c r="F253" s="232">
        <v>3.1099797662368982E-7</v>
      </c>
      <c r="G253" s="101">
        <v>6.5384214605364553E-3</v>
      </c>
      <c r="H253" s="167">
        <v>1.0079040559944075E-3</v>
      </c>
      <c r="I253" s="226">
        <v>3.1058945963912323E-7</v>
      </c>
      <c r="J253" s="176">
        <v>6.5298327994529268E-3</v>
      </c>
      <c r="K253" s="167">
        <v>1.0065801054975029E-3</v>
      </c>
      <c r="L253" s="232">
        <v>2.8298886959977958E-7</v>
      </c>
      <c r="M253" s="101">
        <v>5.949557994465767E-3</v>
      </c>
      <c r="N253" s="274">
        <v>9.1713017739667097E-4</v>
      </c>
      <c r="O253" s="550">
        <v>0.01</v>
      </c>
      <c r="P253" s="550">
        <v>0.18</v>
      </c>
    </row>
    <row r="254" spans="2:16" x14ac:dyDescent="0.15">
      <c r="B254" s="10" t="s">
        <v>348</v>
      </c>
      <c r="C254" s="226">
        <v>6.2932225448190993E-6</v>
      </c>
      <c r="D254" s="166">
        <v>0.13230871078227674</v>
      </c>
      <c r="E254" s="167">
        <v>6.2755437012165299E-3</v>
      </c>
      <c r="F254" s="232">
        <v>6.3004445669858616E-6</v>
      </c>
      <c r="G254" s="101">
        <v>0.13246054657631076</v>
      </c>
      <c r="H254" s="167">
        <v>6.2827454353671808E-3</v>
      </c>
      <c r="I254" s="226">
        <v>6.2920615566255238E-6</v>
      </c>
      <c r="J254" s="176">
        <v>0.132284302166495</v>
      </c>
      <c r="K254" s="167">
        <v>6.2743859744567509E-3</v>
      </c>
      <c r="L254" s="232">
        <v>5.507242557913866E-6</v>
      </c>
      <c r="M254" s="101">
        <v>0.11578426753758111</v>
      </c>
      <c r="N254" s="274">
        <v>5.4917716796524692E-3</v>
      </c>
      <c r="O254" s="10">
        <v>2E-3</v>
      </c>
      <c r="P254" s="10">
        <v>2E-3</v>
      </c>
    </row>
    <row r="255" spans="2:16" x14ac:dyDescent="0.15">
      <c r="B255" s="10" t="s">
        <v>349</v>
      </c>
      <c r="C255" s="226">
        <v>6.2896539905314592E-6</v>
      </c>
      <c r="D255" s="166">
        <v>0.1322336854969334</v>
      </c>
      <c r="E255" s="167">
        <v>6.2719851716678352E-3</v>
      </c>
      <c r="F255" s="232">
        <v>6.2985210797817977E-6</v>
      </c>
      <c r="G255" s="101">
        <v>0.13242010718133251</v>
      </c>
      <c r="H255" s="167">
        <v>6.2808273515997841E-3</v>
      </c>
      <c r="I255" s="226">
        <v>6.2901431838005857E-6</v>
      </c>
      <c r="J255" s="176">
        <v>0.13224397029622351</v>
      </c>
      <c r="K255" s="167">
        <v>6.2724729907012288E-3</v>
      </c>
      <c r="L255" s="232">
        <v>5.507242557913866E-6</v>
      </c>
      <c r="M255" s="101">
        <v>0.11578426753758111</v>
      </c>
      <c r="N255" s="274">
        <v>5.4917716796524692E-3</v>
      </c>
      <c r="O255" s="10">
        <v>2E-3</v>
      </c>
      <c r="P255" s="10">
        <v>2E-3</v>
      </c>
    </row>
    <row r="256" spans="2:16" x14ac:dyDescent="0.15">
      <c r="B256" s="10" t="s">
        <v>350</v>
      </c>
      <c r="C256" s="226">
        <v>5.8199291414616869E-6</v>
      </c>
      <c r="D256" s="166">
        <v>0.1223581902700905</v>
      </c>
      <c r="E256" s="167">
        <v>5.8035798678840915E-3</v>
      </c>
      <c r="F256" s="232">
        <v>6.0362259568313819E-6</v>
      </c>
      <c r="G256" s="101">
        <v>0.12690561451642299</v>
      </c>
      <c r="H256" s="167">
        <v>6.0192690648923804E-3</v>
      </c>
      <c r="I256" s="226">
        <v>6.0285308824200233E-6</v>
      </c>
      <c r="J256" s="176">
        <v>0.12674383327199859</v>
      </c>
      <c r="K256" s="167">
        <v>6.0115956073896974E-3</v>
      </c>
      <c r="L256" s="232">
        <v>5.507242557913866E-6</v>
      </c>
      <c r="M256" s="101">
        <v>0.11578426753758111</v>
      </c>
      <c r="N256" s="274">
        <v>5.4917716796524692E-3</v>
      </c>
      <c r="O256" s="10">
        <v>2E-3</v>
      </c>
      <c r="P256" s="10">
        <v>2E-3</v>
      </c>
    </row>
    <row r="257" spans="2:16" x14ac:dyDescent="0.15">
      <c r="B257" s="10" t="s">
        <v>351</v>
      </c>
      <c r="C257" s="226">
        <v>5.8199291414616869E-6</v>
      </c>
      <c r="D257" s="166">
        <v>0.1223581902700905</v>
      </c>
      <c r="E257" s="167">
        <v>5.8035798678840915E-3</v>
      </c>
      <c r="F257" s="232">
        <v>6.0362259568313819E-6</v>
      </c>
      <c r="G257" s="101">
        <v>0.12690561451642299</v>
      </c>
      <c r="H257" s="167">
        <v>6.0192690648923804E-3</v>
      </c>
      <c r="I257" s="226">
        <v>6.0285308824200233E-6</v>
      </c>
      <c r="J257" s="176">
        <v>0.12674383327199859</v>
      </c>
      <c r="K257" s="167">
        <v>6.0115956073896974E-3</v>
      </c>
      <c r="L257" s="232">
        <v>5.507242557913866E-6</v>
      </c>
      <c r="M257" s="101">
        <v>0.11578426753758111</v>
      </c>
      <c r="N257" s="274">
        <v>5.4917716796524692E-3</v>
      </c>
      <c r="O257" s="10">
        <v>2E-3</v>
      </c>
      <c r="P257" s="10">
        <v>2E-3</v>
      </c>
    </row>
    <row r="258" spans="2:16" x14ac:dyDescent="0.15">
      <c r="B258" s="267"/>
      <c r="C258" s="275"/>
      <c r="D258" s="276"/>
      <c r="E258" s="277"/>
      <c r="F258" s="271"/>
      <c r="G258" s="270"/>
      <c r="H258" s="277"/>
      <c r="I258" s="275"/>
      <c r="J258" s="278"/>
      <c r="K258" s="277"/>
      <c r="L258" s="271"/>
      <c r="M258" s="270"/>
      <c r="N258" s="279"/>
      <c r="O258" s="280"/>
      <c r="P258" s="281"/>
    </row>
    <row r="259" spans="2:16" x14ac:dyDescent="0.15">
      <c r="B259" s="268" t="s">
        <v>385</v>
      </c>
      <c r="C259" s="226"/>
      <c r="D259" s="166"/>
      <c r="E259" s="167"/>
      <c r="F259" s="232"/>
      <c r="G259" s="101"/>
      <c r="H259" s="167"/>
      <c r="I259" s="226"/>
      <c r="J259" s="176"/>
      <c r="K259" s="167"/>
      <c r="L259" s="232"/>
      <c r="M259" s="101"/>
      <c r="N259" s="274"/>
      <c r="O259" s="88"/>
      <c r="P259" s="89"/>
    </row>
    <row r="260" spans="2:16" x14ac:dyDescent="0.15">
      <c r="B260" s="550" t="s">
        <v>338</v>
      </c>
      <c r="C260" s="226">
        <v>1.3053496790116324E-6</v>
      </c>
      <c r="D260" s="166">
        <v>2.7443671651540557E-2</v>
      </c>
      <c r="E260" s="167">
        <v>6.5084135335007E-4</v>
      </c>
      <c r="F260" s="232">
        <v>1.3972722469436608E-6</v>
      </c>
      <c r="G260" s="101">
        <v>2.9376251719743528E-2</v>
      </c>
      <c r="H260" s="167">
        <v>6.9667352344076499E-4</v>
      </c>
      <c r="I260" s="226">
        <v>1.3978164728677798E-6</v>
      </c>
      <c r="J260" s="176">
        <v>2.9387693525572203E-2</v>
      </c>
      <c r="K260" s="167">
        <v>6.9694487198642817E-4</v>
      </c>
      <c r="L260" s="232">
        <v>1.2799091430960801E-6</v>
      </c>
      <c r="M260" s="101">
        <v>2.6908809824451992E-2</v>
      </c>
      <c r="N260" s="274">
        <v>6.3815681901305927E-4</v>
      </c>
      <c r="O260" s="550">
        <v>2E-3</v>
      </c>
      <c r="P260" s="550">
        <v>5.2999999999999999E-2</v>
      </c>
    </row>
    <row r="261" spans="2:16" x14ac:dyDescent="0.15">
      <c r="B261" s="550" t="s">
        <v>340</v>
      </c>
      <c r="C261" s="226">
        <v>1.3606136654093228E-6</v>
      </c>
      <c r="D261" s="166">
        <v>2.8605541701565599E-2</v>
      </c>
      <c r="E261" s="167">
        <v>9.497540123294398E-4</v>
      </c>
      <c r="F261" s="232">
        <v>1.430714977216387E-6</v>
      </c>
      <c r="G261" s="101">
        <v>3.0079351680997318E-2</v>
      </c>
      <c r="H261" s="167">
        <v>9.986870811725247E-4</v>
      </c>
      <c r="I261" s="226">
        <v>1.431285571550701E-6</v>
      </c>
      <c r="J261" s="176">
        <v>3.0091347856281939E-2</v>
      </c>
      <c r="K261" s="167">
        <v>9.9908537517191961E-4</v>
      </c>
      <c r="L261" s="232">
        <v>1.307913508540495E-6</v>
      </c>
      <c r="M261" s="101">
        <v>2.7497573603555366E-2</v>
      </c>
      <c r="N261" s="274">
        <v>9.1296753376537032E-4</v>
      </c>
      <c r="O261" s="550">
        <v>3.0000000000000001E-3</v>
      </c>
      <c r="P261" s="550">
        <v>2E-3</v>
      </c>
    </row>
    <row r="262" spans="2:16" x14ac:dyDescent="0.15">
      <c r="B262" s="550" t="s">
        <v>341</v>
      </c>
      <c r="C262" s="226">
        <v>1.5025158386132032E-6</v>
      </c>
      <c r="D262" s="166">
        <v>3.1588892991003988E-2</v>
      </c>
      <c r="E262" s="167">
        <v>9.9886332636259928E-4</v>
      </c>
      <c r="F262" s="232">
        <v>1.5114121359172934E-6</v>
      </c>
      <c r="G262" s="101">
        <v>3.1775928745525178E-2</v>
      </c>
      <c r="H262" s="167">
        <v>1.0047775303191283E-3</v>
      </c>
      <c r="I262" s="226">
        <v>1.5120489267278941E-6</v>
      </c>
      <c r="J262" s="176">
        <v>3.1789316635527247E-2</v>
      </c>
      <c r="K262" s="167">
        <v>1.0052008649495713E-3</v>
      </c>
      <c r="L262" s="232">
        <v>1.3750274278872997E-6</v>
      </c>
      <c r="M262" s="101">
        <v>2.8908576643902589E-2</v>
      </c>
      <c r="N262" s="274">
        <v>9.1410981179872392E-4</v>
      </c>
      <c r="O262" s="550">
        <v>1.6E-2</v>
      </c>
      <c r="P262" s="550">
        <v>0.183</v>
      </c>
    </row>
    <row r="263" spans="2:16" x14ac:dyDescent="0.15">
      <c r="B263" s="550" t="s">
        <v>342</v>
      </c>
      <c r="C263" s="226">
        <v>1.4496017915151787E-6</v>
      </c>
      <c r="D263" s="166">
        <v>3.0476428064815111E-2</v>
      </c>
      <c r="E263" s="167">
        <v>2.4092159798968765E-3</v>
      </c>
      <c r="F263" s="232">
        <v>1.482152689111392E-6</v>
      </c>
      <c r="G263" s="101">
        <v>3.1160778135877903E-2</v>
      </c>
      <c r="H263" s="167">
        <v>2.4633150732532765E-3</v>
      </c>
      <c r="I263" s="226">
        <v>1.482765058295409E-6</v>
      </c>
      <c r="J263" s="176">
        <v>3.1173652585602677E-2</v>
      </c>
      <c r="K263" s="167">
        <v>2.464332821459967E-3</v>
      </c>
      <c r="L263" s="232">
        <v>1.3507678996024615E-6</v>
      </c>
      <c r="M263" s="101">
        <v>2.8398544321242156E-2</v>
      </c>
      <c r="N263" s="274">
        <v>2.2449555649710407E-3</v>
      </c>
      <c r="O263" s="550">
        <v>7.0000000000000001E-3</v>
      </c>
      <c r="P263" s="550">
        <v>3.5999999999999997E-2</v>
      </c>
    </row>
    <row r="264" spans="2:16" x14ac:dyDescent="0.15">
      <c r="B264" s="550" t="s">
        <v>343</v>
      </c>
      <c r="C264" s="226">
        <v>1.4420134767072699E-6</v>
      </c>
      <c r="D264" s="166">
        <v>3.0316891334293643E-2</v>
      </c>
      <c r="E264" s="167">
        <v>2.1569438851966861E-3</v>
      </c>
      <c r="F264" s="232">
        <v>1.477877594106959E-6</v>
      </c>
      <c r="G264" s="101">
        <v>3.1070898538504709E-2</v>
      </c>
      <c r="H264" s="167">
        <v>2.2105889377379943E-3</v>
      </c>
      <c r="I264" s="226">
        <v>1.4784864350464247E-6</v>
      </c>
      <c r="J264" s="176">
        <v>3.1083698810416036E-2</v>
      </c>
      <c r="K264" s="167">
        <v>2.2114996336244407E-3</v>
      </c>
      <c r="L264" s="232">
        <v>1.3472162313189146E-6</v>
      </c>
      <c r="M264" s="101">
        <v>2.8323874047248863E-2</v>
      </c>
      <c r="N264" s="274">
        <v>2.0151474720031008E-3</v>
      </c>
      <c r="O264" s="550">
        <v>2E-3</v>
      </c>
      <c r="P264" s="550">
        <v>5.7999999999999996E-3</v>
      </c>
    </row>
    <row r="265" spans="2:16" x14ac:dyDescent="0.15">
      <c r="B265" s="550" t="s">
        <v>345</v>
      </c>
      <c r="C265" s="226">
        <v>1.4135534367510111E-6</v>
      </c>
      <c r="D265" s="166">
        <v>2.9718547454253258E-2</v>
      </c>
      <c r="E265" s="167">
        <v>1.0571868748275905E-3</v>
      </c>
      <c r="F265" s="232">
        <v>1.4616622375366248E-6</v>
      </c>
      <c r="G265" s="101">
        <v>3.0729986881970001E-2</v>
      </c>
      <c r="H265" s="167">
        <v>1.0931671154268744E-3</v>
      </c>
      <c r="I265" s="226">
        <v>1.462257788605584E-6</v>
      </c>
      <c r="J265" s="176">
        <v>3.07425077476438E-2</v>
      </c>
      <c r="K265" s="167">
        <v>1.0936125239675238E-3</v>
      </c>
      <c r="L265" s="232">
        <v>1.3337282895955449E-6</v>
      </c>
      <c r="M265" s="101">
        <v>2.8040303560456739E-2</v>
      </c>
      <c r="N265" s="274">
        <v>9.9748619732939383E-4</v>
      </c>
      <c r="O265" s="550">
        <v>6.0000000000000001E-3</v>
      </c>
      <c r="P265" s="550">
        <v>0.33</v>
      </c>
    </row>
    <row r="266" spans="2:16" x14ac:dyDescent="0.15">
      <c r="B266" s="550" t="s">
        <v>346</v>
      </c>
      <c r="C266" s="226">
        <v>1.4375867596356658E-6</v>
      </c>
      <c r="D266" s="166">
        <v>3.0223824034580238E-2</v>
      </c>
      <c r="E266" s="167">
        <v>2.0308601037633497E-3</v>
      </c>
      <c r="F266" s="232">
        <v>1.4753743331455699E-6</v>
      </c>
      <c r="G266" s="101">
        <v>3.101826998005246E-2</v>
      </c>
      <c r="H266" s="167">
        <v>2.0842421170191882E-3</v>
      </c>
      <c r="I266" s="226">
        <v>1.4759811128725623E-6</v>
      </c>
      <c r="J266" s="176">
        <v>3.1031026917032752E-2</v>
      </c>
      <c r="K266" s="167">
        <v>2.0850993068416892E-3</v>
      </c>
      <c r="L266" s="232">
        <v>1.3451357258975859E-6</v>
      </c>
      <c r="M266" s="101">
        <v>2.8280133501270847E-2</v>
      </c>
      <c r="N266" s="274">
        <v>1.9002557317406626E-3</v>
      </c>
      <c r="O266" s="550">
        <v>0.01</v>
      </c>
      <c r="P266" s="550">
        <v>0.12</v>
      </c>
    </row>
    <row r="267" spans="2:16" x14ac:dyDescent="0.15">
      <c r="B267" s="550" t="s">
        <v>361</v>
      </c>
      <c r="C267" s="226">
        <v>1.4135534367510111E-6</v>
      </c>
      <c r="D267" s="166">
        <v>2.9718547454253258E-2</v>
      </c>
      <c r="E267" s="167">
        <v>1.5270477080842975E-3</v>
      </c>
      <c r="F267" s="232">
        <v>1.4616622375366248E-6</v>
      </c>
      <c r="G267" s="101">
        <v>3.0729986881970001E-2</v>
      </c>
      <c r="H267" s="167">
        <v>1.5790191667277077E-3</v>
      </c>
      <c r="I267" s="226">
        <v>1.462257788605584E-6</v>
      </c>
      <c r="J267" s="176">
        <v>3.07425077476438E-2</v>
      </c>
      <c r="K267" s="167">
        <v>1.5796625346197568E-3</v>
      </c>
      <c r="L267" s="232">
        <v>1.3337282895955449E-6</v>
      </c>
      <c r="M267" s="101">
        <v>2.8040303560456739E-2</v>
      </c>
      <c r="N267" s="274">
        <v>1.4408133961424578E-3</v>
      </c>
      <c r="O267" s="550">
        <v>2E-3</v>
      </c>
      <c r="P267" s="550">
        <v>2E-3</v>
      </c>
    </row>
    <row r="268" spans="2:16" x14ac:dyDescent="0.15">
      <c r="B268" s="550" t="s">
        <v>347</v>
      </c>
      <c r="C268" s="226">
        <v>7.4191933691083477E-8</v>
      </c>
      <c r="D268" s="166">
        <v>1.5598112139213389E-3</v>
      </c>
      <c r="E268" s="167">
        <v>2.4044642251738377E-4</v>
      </c>
      <c r="F268" s="232">
        <v>7.5059652895824262E-8</v>
      </c>
      <c r="G268" s="101">
        <v>1.5780541424818095E-3</v>
      </c>
      <c r="H268" s="167">
        <v>2.4325858777780518E-4</v>
      </c>
      <c r="I268" s="226">
        <v>7.5091063250431615E-8</v>
      </c>
      <c r="J268" s="176">
        <v>1.5787145137770742E-3</v>
      </c>
      <c r="K268" s="167">
        <v>2.4336038465813431E-4</v>
      </c>
      <c r="L268" s="232">
        <v>6.8328212298027539E-8</v>
      </c>
      <c r="M268" s="101">
        <v>1.436532335353731E-3</v>
      </c>
      <c r="N268" s="274">
        <v>2.2144286294621175E-4</v>
      </c>
      <c r="O268" s="550">
        <v>0.01</v>
      </c>
      <c r="P268" s="550">
        <v>0.18</v>
      </c>
    </row>
    <row r="269" spans="2:16" x14ac:dyDescent="0.15">
      <c r="B269" s="10" t="s">
        <v>348</v>
      </c>
      <c r="C269" s="226">
        <v>1.5195108086380638E-6</v>
      </c>
      <c r="D269" s="166">
        <v>3.1946195240806649E-2</v>
      </c>
      <c r="E269" s="167">
        <v>1.5152422175073652E-3</v>
      </c>
      <c r="F269" s="232">
        <v>1.5206099651803642E-6</v>
      </c>
      <c r="G269" s="101">
        <v>3.1969303907951975E-2</v>
      </c>
      <c r="H269" s="167">
        <v>1.5163382863125855E-3</v>
      </c>
      <c r="I269" s="226">
        <v>1.5212545317178664E-6</v>
      </c>
      <c r="J269" s="176">
        <v>3.1982855274836429E-2</v>
      </c>
      <c r="K269" s="167">
        <v>1.5169810421416748E-3</v>
      </c>
      <c r="L269" s="232">
        <v>1.3826360117473382E-6</v>
      </c>
      <c r="M269" s="101">
        <v>2.9068539510976044E-2</v>
      </c>
      <c r="N269" s="274">
        <v>1.3787519276176449E-3</v>
      </c>
      <c r="O269" s="10">
        <v>2E-3</v>
      </c>
      <c r="P269" s="10">
        <v>2E-3</v>
      </c>
    </row>
    <row r="270" spans="2:16" x14ac:dyDescent="0.15">
      <c r="B270" s="10" t="s">
        <v>349</v>
      </c>
      <c r="C270" s="226">
        <v>1.5186491742730521E-6</v>
      </c>
      <c r="D270" s="166">
        <v>3.1928080239916647E-2</v>
      </c>
      <c r="E270" s="167">
        <v>1.514383003635046E-3</v>
      </c>
      <c r="F270" s="232">
        <v>1.5201459289088403E-6</v>
      </c>
      <c r="G270" s="101">
        <v>3.195954800937946E-2</v>
      </c>
      <c r="H270" s="167">
        <v>1.5158755536060654E-3</v>
      </c>
      <c r="I270" s="226">
        <v>1.5207901020253132E-6</v>
      </c>
      <c r="J270" s="176">
        <v>3.1973091104980179E-2</v>
      </c>
      <c r="K270" s="167">
        <v>1.5165179171193184E-3</v>
      </c>
      <c r="L270" s="232">
        <v>1.3822523539597808E-6</v>
      </c>
      <c r="M270" s="101">
        <v>2.9060473489650435E-2</v>
      </c>
      <c r="N270" s="274">
        <v>1.3783693475968395E-3</v>
      </c>
      <c r="O270" s="10">
        <v>2E-3</v>
      </c>
      <c r="P270" s="10">
        <v>2E-3</v>
      </c>
    </row>
    <row r="271" spans="2:16" x14ac:dyDescent="0.15">
      <c r="B271" s="10" t="s">
        <v>350</v>
      </c>
      <c r="C271" s="226">
        <v>1.4052331969793525E-6</v>
      </c>
      <c r="D271" s="166">
        <v>2.9543622733293907E-2</v>
      </c>
      <c r="E271" s="167">
        <v>1.4012856331140021E-3</v>
      </c>
      <c r="F271" s="232">
        <v>1.4568667900846368E-6</v>
      </c>
      <c r="G271" s="101">
        <v>3.06291673947394E-2</v>
      </c>
      <c r="H271" s="167">
        <v>1.4527741777626891E-3</v>
      </c>
      <c r="I271" s="226">
        <v>1.4574584389840067E-6</v>
      </c>
      <c r="J271" s="176">
        <v>3.0641606221199758E-2</v>
      </c>
      <c r="K271" s="167">
        <v>1.4533641646092264E-3</v>
      </c>
      <c r="L271" s="232">
        <v>1.3297344139578981E-6</v>
      </c>
      <c r="M271" s="101">
        <v>2.795633631905085E-2</v>
      </c>
      <c r="N271" s="274">
        <v>1.3259989403480114E-3</v>
      </c>
      <c r="O271" s="10">
        <v>2E-3</v>
      </c>
      <c r="P271" s="10">
        <v>2E-3</v>
      </c>
    </row>
    <row r="272" spans="2:16" x14ac:dyDescent="0.15">
      <c r="B272" s="10" t="s">
        <v>351</v>
      </c>
      <c r="C272" s="226">
        <v>1.4052331969793525E-6</v>
      </c>
      <c r="D272" s="166">
        <v>2.9543622733293907E-2</v>
      </c>
      <c r="E272" s="167">
        <v>1.4012856331140021E-3</v>
      </c>
      <c r="F272" s="232">
        <v>1.4568667900846368E-6</v>
      </c>
      <c r="G272" s="101">
        <v>3.06291673947394E-2</v>
      </c>
      <c r="H272" s="167">
        <v>1.4527741777626891E-3</v>
      </c>
      <c r="I272" s="226">
        <v>1.4574584389840067E-6</v>
      </c>
      <c r="J272" s="176">
        <v>3.0641606221199758E-2</v>
      </c>
      <c r="K272" s="167">
        <v>1.4533641646092264E-3</v>
      </c>
      <c r="L272" s="232">
        <v>1.3297344139578981E-6</v>
      </c>
      <c r="M272" s="101">
        <v>2.795633631905085E-2</v>
      </c>
      <c r="N272" s="274">
        <v>1.3259989403480114E-3</v>
      </c>
      <c r="O272" s="10">
        <v>2E-3</v>
      </c>
      <c r="P272" s="10">
        <v>2E-3</v>
      </c>
    </row>
    <row r="273" spans="2:16" x14ac:dyDescent="0.15">
      <c r="B273" s="553"/>
      <c r="C273" s="554"/>
      <c r="D273" s="538"/>
      <c r="E273" s="542"/>
      <c r="F273" s="555"/>
      <c r="G273" s="537"/>
      <c r="H273" s="542"/>
      <c r="I273" s="554"/>
      <c r="J273" s="556"/>
      <c r="K273" s="542"/>
      <c r="L273" s="555"/>
      <c r="M273" s="537"/>
      <c r="N273" s="557"/>
      <c r="O273" s="558"/>
      <c r="P273" s="559"/>
    </row>
    <row r="275" spans="2:16" ht="12" thickBot="1" x14ac:dyDescent="0.2">
      <c r="B275" t="s">
        <v>390</v>
      </c>
    </row>
    <row r="276" spans="2:16" ht="12" thickBot="1" x14ac:dyDescent="0.2">
      <c r="B276" s="378" t="s">
        <v>137</v>
      </c>
      <c r="C276" s="379" t="s">
        <v>120</v>
      </c>
      <c r="D276" s="380" t="s">
        <v>386</v>
      </c>
      <c r="E276" s="381" t="s">
        <v>387</v>
      </c>
      <c r="F276" s="382" t="s">
        <v>121</v>
      </c>
      <c r="G276" s="380" t="s">
        <v>386</v>
      </c>
      <c r="H276" s="381" t="s">
        <v>387</v>
      </c>
      <c r="I276" s="382" t="s">
        <v>122</v>
      </c>
      <c r="J276" s="380" t="s">
        <v>386</v>
      </c>
      <c r="K276" s="381" t="s">
        <v>387</v>
      </c>
      <c r="L276" s="385" t="s">
        <v>123</v>
      </c>
      <c r="M276" s="380" t="s">
        <v>386</v>
      </c>
      <c r="N276" s="381" t="s">
        <v>387</v>
      </c>
      <c r="O276" s="387" t="s">
        <v>99</v>
      </c>
      <c r="P276" s="388"/>
    </row>
    <row r="277" spans="2:16" ht="13.5" thickTop="1" thickBot="1" x14ac:dyDescent="0.2">
      <c r="B277" s="269" t="s">
        <v>388</v>
      </c>
      <c r="C277" s="308" t="s">
        <v>80</v>
      </c>
      <c r="D277" s="191" t="s">
        <v>106</v>
      </c>
      <c r="E277" s="389" t="s">
        <v>107</v>
      </c>
      <c r="F277" s="308" t="s">
        <v>80</v>
      </c>
      <c r="G277" s="191" t="s">
        <v>106</v>
      </c>
      <c r="H277" s="389" t="s">
        <v>107</v>
      </c>
      <c r="I277" s="308" t="s">
        <v>80</v>
      </c>
      <c r="J277" s="191" t="s">
        <v>106</v>
      </c>
      <c r="K277" s="389" t="s">
        <v>107</v>
      </c>
      <c r="L277" s="308" t="s">
        <v>80</v>
      </c>
      <c r="M277" s="191" t="s">
        <v>106</v>
      </c>
      <c r="N277" s="390" t="s">
        <v>107</v>
      </c>
      <c r="O277" s="391" t="s">
        <v>100</v>
      </c>
      <c r="P277" s="392" t="s">
        <v>102</v>
      </c>
    </row>
    <row r="278" spans="2:16" ht="12" thickTop="1" x14ac:dyDescent="0.15">
      <c r="B278" s="550" t="s">
        <v>338</v>
      </c>
      <c r="C278" s="231">
        <v>8.7244246651133735E-6</v>
      </c>
      <c r="D278" s="227">
        <v>0.18342230415934357</v>
      </c>
      <c r="E278" s="229">
        <v>4.3499580591634859E-3</v>
      </c>
      <c r="F278" s="225">
        <v>7.0633221624283915E-6</v>
      </c>
      <c r="G278" s="227">
        <v>0.14849928514289451</v>
      </c>
      <c r="H278" s="228">
        <v>3.5217399822116717E-3</v>
      </c>
      <c r="I278" s="231">
        <v>8.4490819462997451E-6</v>
      </c>
      <c r="J278" s="227">
        <v>0.17763349883900587</v>
      </c>
      <c r="K278" s="228">
        <v>4.2126734444513292E-3</v>
      </c>
      <c r="L278" s="231">
        <v>5.5013750942481273E-6</v>
      </c>
      <c r="M278" s="227">
        <v>0.11566090998147263</v>
      </c>
      <c r="N278" s="228">
        <v>2.7429603493968556E-3</v>
      </c>
      <c r="O278" s="550">
        <v>2.1000000000000001E-2</v>
      </c>
      <c r="P278" s="10">
        <v>0.53</v>
      </c>
    </row>
    <row r="279" spans="2:16" x14ac:dyDescent="0.15">
      <c r="B279" s="550" t="s">
        <v>340</v>
      </c>
      <c r="C279" s="231">
        <v>8.9314717226314119E-6</v>
      </c>
      <c r="D279" s="227">
        <v>0.18777526149660281</v>
      </c>
      <c r="E279" s="229">
        <v>6.2344670792529554E-3</v>
      </c>
      <c r="F279" s="225">
        <v>7.6366187465210903E-6</v>
      </c>
      <c r="G279" s="227">
        <v>0.16055227252685941</v>
      </c>
      <c r="H279" s="228">
        <v>5.3306162355474217E-3</v>
      </c>
      <c r="I279" s="231">
        <v>8.7435216762630593E-6</v>
      </c>
      <c r="J279" s="227">
        <v>0.18382379972175455</v>
      </c>
      <c r="K279" s="228">
        <v>6.1032716376709789E-3</v>
      </c>
      <c r="L279" s="231">
        <v>6.2474946925543802E-6</v>
      </c>
      <c r="M279" s="227">
        <v>0.13134732841626331</v>
      </c>
      <c r="N279" s="228">
        <v>4.3609610149515608E-3</v>
      </c>
      <c r="O279" s="550">
        <v>3.2000000000000001E-2</v>
      </c>
      <c r="P279" s="10">
        <v>0.02</v>
      </c>
    </row>
    <row r="280" spans="2:16" x14ac:dyDescent="0.15">
      <c r="B280" s="550" t="s">
        <v>341</v>
      </c>
      <c r="C280" s="231">
        <v>8.9050550031025943E-6</v>
      </c>
      <c r="D280" s="227">
        <v>0.18721987638522891</v>
      </c>
      <c r="E280" s="229">
        <v>5.9200260211904549E-3</v>
      </c>
      <c r="F280" s="225">
        <v>7.5599183766090455E-6</v>
      </c>
      <c r="G280" s="227">
        <v>0.15893972394982858</v>
      </c>
      <c r="H280" s="228">
        <v>5.0257874310724055E-3</v>
      </c>
      <c r="I280" s="231">
        <v>8.705599297202698E-6</v>
      </c>
      <c r="J280" s="227">
        <v>0.18302651962438954</v>
      </c>
      <c r="K280" s="228">
        <v>5.7874290896059912E-3</v>
      </c>
      <c r="L280" s="231">
        <v>6.1433463873520226E-6</v>
      </c>
      <c r="M280" s="227">
        <v>0.12915771444768895</v>
      </c>
      <c r="N280" s="228">
        <v>4.0840590493421078E-3</v>
      </c>
      <c r="O280" s="550">
        <v>0.16300000000000001</v>
      </c>
      <c r="P280" s="10">
        <v>1.83</v>
      </c>
    </row>
    <row r="281" spans="2:16" x14ac:dyDescent="0.15">
      <c r="B281" s="550" t="s">
        <v>342</v>
      </c>
      <c r="C281" s="231">
        <v>9.2497676575632632E-6</v>
      </c>
      <c r="D281" s="227">
        <v>0.19446711523261007</v>
      </c>
      <c r="E281" s="229">
        <v>1.5372972206140777E-2</v>
      </c>
      <c r="F281" s="225">
        <v>8.655252554249311E-6</v>
      </c>
      <c r="G281" s="227">
        <v>0.18196802970053755</v>
      </c>
      <c r="H281" s="228">
        <v>1.4384897208180885E-2</v>
      </c>
      <c r="I281" s="231">
        <v>9.2088509045408981E-6</v>
      </c>
      <c r="J281" s="227">
        <v>0.19360688141706786</v>
      </c>
      <c r="K281" s="228">
        <v>1.5304969189171586E-2</v>
      </c>
      <c r="L281" s="231">
        <v>7.7768522827438029E-6</v>
      </c>
      <c r="M281" s="227">
        <v>0.16350054239240572</v>
      </c>
      <c r="N281" s="228">
        <v>1.2925009407790657E-2</v>
      </c>
      <c r="O281" s="550">
        <v>7.0000000000000007E-2</v>
      </c>
      <c r="P281" s="10">
        <v>0.36</v>
      </c>
    </row>
    <row r="282" spans="2:16" x14ac:dyDescent="0.15">
      <c r="B282" s="550" t="s">
        <v>343</v>
      </c>
      <c r="C282" s="231">
        <v>9.2233207945348125E-6</v>
      </c>
      <c r="D282" s="227">
        <v>0.19391109638429987</v>
      </c>
      <c r="E282" s="229">
        <v>1.3796116132288991E-2</v>
      </c>
      <c r="F282" s="225">
        <v>8.5633475133130283E-6</v>
      </c>
      <c r="G282" s="227">
        <v>0.18003581811989311</v>
      </c>
      <c r="H282" s="228">
        <v>1.2808937193729395E-2</v>
      </c>
      <c r="I282" s="231">
        <v>9.169586188084958E-6</v>
      </c>
      <c r="J282" s="227">
        <v>0.19278138001829817</v>
      </c>
      <c r="K282" s="228">
        <v>1.3715740648510494E-2</v>
      </c>
      <c r="L282" s="231">
        <v>7.626636697821602E-6</v>
      </c>
      <c r="M282" s="227">
        <v>0.16034240993500137</v>
      </c>
      <c r="N282" s="228">
        <v>1.1407818065297016E-2</v>
      </c>
      <c r="O282" s="550">
        <v>1.7000000000000001E-2</v>
      </c>
      <c r="P282" s="10">
        <v>5.7999999999999996E-2</v>
      </c>
    </row>
    <row r="283" spans="2:16" x14ac:dyDescent="0.15">
      <c r="B283" s="550" t="s">
        <v>345</v>
      </c>
      <c r="C283" s="231">
        <v>8.9669387851536781E-6</v>
      </c>
      <c r="D283" s="227">
        <v>0.18852092101907092</v>
      </c>
      <c r="E283" s="229">
        <v>6.7063117280063067E-3</v>
      </c>
      <c r="F283" s="225">
        <v>7.7413400974689987E-6</v>
      </c>
      <c r="G283" s="227">
        <v>0.16275393420918824</v>
      </c>
      <c r="H283" s="228">
        <v>5.7896949148462471E-3</v>
      </c>
      <c r="I283" s="231">
        <v>8.7946017855445317E-6</v>
      </c>
      <c r="J283" s="227">
        <v>0.18489770793928825</v>
      </c>
      <c r="K283" s="228">
        <v>6.5774220735389686E-3</v>
      </c>
      <c r="L283" s="231">
        <v>6.3919792039826785E-6</v>
      </c>
      <c r="M283" s="227">
        <v>0.13438497078453185</v>
      </c>
      <c r="N283" s="228">
        <v>4.7805172007881393E-3</v>
      </c>
      <c r="O283" s="550">
        <v>0.06</v>
      </c>
      <c r="P283" s="10">
        <v>3.3000000000000003</v>
      </c>
    </row>
    <row r="284" spans="2:16" x14ac:dyDescent="0.15">
      <c r="B284" s="550" t="s">
        <v>346</v>
      </c>
      <c r="C284" s="231">
        <v>9.2078343429908028E-6</v>
      </c>
      <c r="D284" s="227">
        <v>0.19358550922703863</v>
      </c>
      <c r="E284" s="229">
        <v>1.300778772752555E-2</v>
      </c>
      <c r="F284" s="225">
        <v>8.5101917921698938E-6</v>
      </c>
      <c r="G284" s="227">
        <v>0.17891827223857984</v>
      </c>
      <c r="H284" s="228">
        <v>1.2022237176469453E-2</v>
      </c>
      <c r="I284" s="231">
        <v>9.146645315060174E-6</v>
      </c>
      <c r="J284" s="227">
        <v>0.19229907110382513</v>
      </c>
      <c r="K284" s="228">
        <v>1.2921346784201988E-2</v>
      </c>
      <c r="L284" s="231">
        <v>7.5409549009938066E-6</v>
      </c>
      <c r="M284" s="227">
        <v>0.15854103583849383</v>
      </c>
      <c r="N284" s="228">
        <v>1.0653008835855085E-2</v>
      </c>
      <c r="O284" s="550">
        <v>0.1</v>
      </c>
      <c r="P284" s="10">
        <v>1.2</v>
      </c>
    </row>
    <row r="285" spans="2:16" x14ac:dyDescent="0.15">
      <c r="B285" s="550" t="s">
        <v>361</v>
      </c>
      <c r="C285" s="231">
        <v>9.1229961829043826E-6</v>
      </c>
      <c r="D285" s="227">
        <v>0.19180187174938176</v>
      </c>
      <c r="E285" s="229">
        <v>9.8554819717224743E-3</v>
      </c>
      <c r="F285" s="225">
        <v>8.2273424554566358E-6</v>
      </c>
      <c r="G285" s="227">
        <v>0.17297164778352034</v>
      </c>
      <c r="H285" s="228">
        <v>8.8879161647446702E-3</v>
      </c>
      <c r="I285" s="231">
        <v>9.0216381937224718E-6</v>
      </c>
      <c r="J285" s="227">
        <v>0.18967092138482128</v>
      </c>
      <c r="K285" s="228">
        <v>9.7459859448640763E-3</v>
      </c>
      <c r="L285" s="231">
        <v>7.0992261552034241E-6</v>
      </c>
      <c r="M285" s="227">
        <v>0.14925413068699681</v>
      </c>
      <c r="N285" s="228">
        <v>7.6692233541539902E-3</v>
      </c>
      <c r="O285" s="550">
        <v>1.7000000000000001E-2</v>
      </c>
      <c r="P285" s="10">
        <v>0.02</v>
      </c>
    </row>
    <row r="286" spans="2:16" x14ac:dyDescent="0.15">
      <c r="B286" s="550" t="s">
        <v>347</v>
      </c>
      <c r="C286" s="231">
        <v>4.6837700821841508E-7</v>
      </c>
      <c r="D286" s="227">
        <v>9.8471582207839605E-3</v>
      </c>
      <c r="E286" s="229">
        <v>1.5179490601287295E-3</v>
      </c>
      <c r="F286" s="225">
        <v>4.541329091712002E-7</v>
      </c>
      <c r="G286" s="227">
        <v>9.5476902824153144E-3</v>
      </c>
      <c r="H286" s="228">
        <v>1.4717857848575028E-3</v>
      </c>
      <c r="I286" s="231">
        <v>4.6925285452534177E-7</v>
      </c>
      <c r="J286" s="227">
        <v>9.8655720135407843E-3</v>
      </c>
      <c r="K286" s="228">
        <v>1.5207875642719484E-3</v>
      </c>
      <c r="L286" s="231">
        <v>4.2559726170768503E-7</v>
      </c>
      <c r="M286" s="227">
        <v>8.9477568301423709E-3</v>
      </c>
      <c r="N286" s="228">
        <v>1.3793054570716253E-3</v>
      </c>
      <c r="O286" s="550">
        <v>0.1</v>
      </c>
      <c r="P286" s="10">
        <v>1.7999999999999998</v>
      </c>
    </row>
    <row r="287" spans="2:16" x14ac:dyDescent="0.15">
      <c r="B287" s="10" t="s">
        <v>348</v>
      </c>
      <c r="C287" s="231">
        <v>9.0933230059870282E-6</v>
      </c>
      <c r="D287" s="227">
        <v>0.19117802287787131</v>
      </c>
      <c r="E287" s="229">
        <v>9.0677781545050427E-3</v>
      </c>
      <c r="F287" s="225">
        <v>8.1316228873387174E-6</v>
      </c>
      <c r="G287" s="227">
        <v>0.17095923958340919</v>
      </c>
      <c r="H287" s="228">
        <v>8.1087796320372368E-3</v>
      </c>
      <c r="I287" s="231">
        <v>8.9781802752026463E-6</v>
      </c>
      <c r="J287" s="227">
        <v>0.18875726210586044</v>
      </c>
      <c r="K287" s="228">
        <v>8.9529588812680468E-3</v>
      </c>
      <c r="L287" s="231">
        <v>6.9549381351596166E-6</v>
      </c>
      <c r="M287" s="227">
        <v>0.14622061935359579</v>
      </c>
      <c r="N287" s="228">
        <v>6.9354004082349185E-3</v>
      </c>
      <c r="O287" s="10">
        <v>1.7000000000000001E-2</v>
      </c>
      <c r="P287" s="10">
        <v>0.02</v>
      </c>
    </row>
    <row r="288" spans="2:16" x14ac:dyDescent="0.15">
      <c r="B288" s="10" t="s">
        <v>349</v>
      </c>
      <c r="C288" s="231">
        <v>9.0933230059870282E-6</v>
      </c>
      <c r="D288" s="227">
        <v>0.19117802287787131</v>
      </c>
      <c r="E288" s="229">
        <v>9.0677781545050427E-3</v>
      </c>
      <c r="F288" s="225">
        <v>8.1316228873387174E-6</v>
      </c>
      <c r="G288" s="227">
        <v>0.17095923958340919</v>
      </c>
      <c r="H288" s="228">
        <v>8.1087796320372368E-3</v>
      </c>
      <c r="I288" s="231">
        <v>8.9781802752026463E-6</v>
      </c>
      <c r="J288" s="227">
        <v>0.18875726210586044</v>
      </c>
      <c r="K288" s="228">
        <v>8.9529588812680468E-3</v>
      </c>
      <c r="L288" s="231">
        <v>6.9549381351596166E-6</v>
      </c>
      <c r="M288" s="227">
        <v>0.14622061935359579</v>
      </c>
      <c r="N288" s="228">
        <v>6.9354004082349185E-3</v>
      </c>
      <c r="O288" s="10">
        <v>1.7000000000000001E-2</v>
      </c>
      <c r="P288" s="10">
        <v>0.02</v>
      </c>
    </row>
    <row r="289" spans="2:16" x14ac:dyDescent="0.15">
      <c r="B289" s="10" t="s">
        <v>350</v>
      </c>
      <c r="C289" s="231">
        <v>9.0933230059870282E-6</v>
      </c>
      <c r="D289" s="227">
        <v>0.19117802287787131</v>
      </c>
      <c r="E289" s="229">
        <v>9.0677781545050427E-3</v>
      </c>
      <c r="F289" s="225">
        <v>8.1316228873387174E-6</v>
      </c>
      <c r="G289" s="227">
        <v>0.17095923958340919</v>
      </c>
      <c r="H289" s="228">
        <v>8.1087796320372368E-3</v>
      </c>
      <c r="I289" s="231">
        <v>8.9781802752026463E-6</v>
      </c>
      <c r="J289" s="227">
        <v>0.18875726210586044</v>
      </c>
      <c r="K289" s="228">
        <v>8.9529588812680468E-3</v>
      </c>
      <c r="L289" s="231">
        <v>6.9549381351596166E-6</v>
      </c>
      <c r="M289" s="227">
        <v>0.14622061935359579</v>
      </c>
      <c r="N289" s="228">
        <v>6.9354004082349185E-3</v>
      </c>
      <c r="O289" s="10">
        <v>1.7000000000000001E-2</v>
      </c>
      <c r="P289" s="10">
        <v>0.02</v>
      </c>
    </row>
    <row r="290" spans="2:16" x14ac:dyDescent="0.15">
      <c r="B290" s="10" t="s">
        <v>351</v>
      </c>
      <c r="C290" s="231">
        <v>9.0933230059870282E-6</v>
      </c>
      <c r="D290" s="227">
        <v>0.19117802287787131</v>
      </c>
      <c r="E290" s="229">
        <v>9.0677781545050427E-3</v>
      </c>
      <c r="F290" s="225">
        <v>8.1316228873387174E-6</v>
      </c>
      <c r="G290" s="227">
        <v>0.17095923958340919</v>
      </c>
      <c r="H290" s="228">
        <v>8.1087796320372368E-3</v>
      </c>
      <c r="I290" s="231">
        <v>8.9781802752026463E-6</v>
      </c>
      <c r="J290" s="227">
        <v>0.18875726210586044</v>
      </c>
      <c r="K290" s="228">
        <v>8.9529588812680468E-3</v>
      </c>
      <c r="L290" s="231">
        <v>6.9549381351596166E-6</v>
      </c>
      <c r="M290" s="227">
        <v>0.14622061935359579</v>
      </c>
      <c r="N290" s="228">
        <v>6.9354004082349185E-3</v>
      </c>
      <c r="O290" s="10">
        <v>1.7000000000000001E-2</v>
      </c>
      <c r="P290" s="10">
        <v>0.02</v>
      </c>
    </row>
    <row r="291" spans="2:16" x14ac:dyDescent="0.15">
      <c r="B291" s="267"/>
      <c r="C291" s="271"/>
      <c r="D291" s="270"/>
      <c r="E291" s="272"/>
      <c r="F291" s="271"/>
      <c r="G291" s="270"/>
      <c r="H291" s="272"/>
      <c r="I291" s="271"/>
      <c r="J291" s="270"/>
      <c r="K291" s="272"/>
      <c r="L291" s="271"/>
      <c r="M291" s="270"/>
      <c r="N291" s="272"/>
      <c r="O291" s="282"/>
      <c r="P291" s="281"/>
    </row>
    <row r="292" spans="2:16" x14ac:dyDescent="0.15">
      <c r="B292" s="268" t="s">
        <v>391</v>
      </c>
      <c r="C292" s="232"/>
      <c r="D292" s="101"/>
      <c r="E292" s="229"/>
      <c r="F292" s="232"/>
      <c r="G292" s="101"/>
      <c r="H292" s="229"/>
      <c r="I292" s="232"/>
      <c r="J292" s="101"/>
      <c r="K292" s="229"/>
      <c r="L292" s="232"/>
      <c r="M292" s="101"/>
      <c r="N292" s="229"/>
      <c r="O292" s="75"/>
      <c r="P292" s="89"/>
    </row>
    <row r="293" spans="2:16" x14ac:dyDescent="0.15">
      <c r="B293" s="550" t="s">
        <v>338</v>
      </c>
      <c r="C293" s="226">
        <v>5.7391524595298204E-6</v>
      </c>
      <c r="D293" s="101">
        <v>0.12065994130915496</v>
      </c>
      <c r="E293" s="229">
        <v>2.8615150514082945E-3</v>
      </c>
      <c r="F293" s="226">
        <v>4.6464362198060894E-6</v>
      </c>
      <c r="G293" s="101">
        <v>9.768667508520322E-2</v>
      </c>
      <c r="H293" s="229">
        <v>2.3166917540770543E-3</v>
      </c>
      <c r="I293" s="232">
        <v>5.5580248892257529E-6</v>
      </c>
      <c r="J293" s="101">
        <v>0.11685191527108221</v>
      </c>
      <c r="K293" s="229">
        <v>2.7712056769309749E-3</v>
      </c>
      <c r="L293" s="232">
        <v>3.6189469924822773E-6</v>
      </c>
      <c r="M293" s="101">
        <v>7.6084741569947406E-2</v>
      </c>
      <c r="N293" s="229">
        <v>1.8043903454840792E-3</v>
      </c>
      <c r="O293" s="550">
        <v>2.1000000000000001E-2</v>
      </c>
      <c r="P293" s="10">
        <v>0.53</v>
      </c>
    </row>
    <row r="294" spans="2:16" x14ac:dyDescent="0.15">
      <c r="B294" s="550" t="s">
        <v>340</v>
      </c>
      <c r="C294" s="226">
        <v>5.8753533753500513E-6</v>
      </c>
      <c r="D294" s="101">
        <v>0.12352342936335949</v>
      </c>
      <c r="E294" s="229">
        <v>4.1011938832859786E-3</v>
      </c>
      <c r="F294" s="226">
        <v>5.0235655580640529E-6</v>
      </c>
      <c r="G294" s="101">
        <v>0.10561544229273864</v>
      </c>
      <c r="H294" s="229">
        <v>3.506617393509698E-3</v>
      </c>
      <c r="I294" s="232">
        <v>5.7517149679720839E-6</v>
      </c>
      <c r="J294" s="101">
        <v>0.1209240554866451</v>
      </c>
      <c r="K294" s="229">
        <v>4.0148901245699283E-3</v>
      </c>
      <c r="L294" s="232">
        <v>4.1097637846594939E-6</v>
      </c>
      <c r="M294" s="101">
        <v>8.6403673808681219E-2</v>
      </c>
      <c r="N294" s="229">
        <v>2.8687530806419861E-3</v>
      </c>
      <c r="O294" s="550">
        <v>3.2000000000000001E-2</v>
      </c>
      <c r="P294" s="10">
        <v>0.02</v>
      </c>
    </row>
    <row r="295" spans="2:16" x14ac:dyDescent="0.15">
      <c r="B295" s="550" t="s">
        <v>341</v>
      </c>
      <c r="C295" s="226">
        <v>5.8579757731956356E-6</v>
      </c>
      <c r="D295" s="101">
        <v>0.12315808265566505</v>
      </c>
      <c r="E295" s="229">
        <v>3.894346412991146E-3</v>
      </c>
      <c r="F295" s="226">
        <v>4.9731100686163897E-6</v>
      </c>
      <c r="G295" s="101">
        <v>0.10455466608259098</v>
      </c>
      <c r="H295" s="229">
        <v>3.3060931125294358E-3</v>
      </c>
      <c r="I295" s="232">
        <v>5.7267686450442478E-6</v>
      </c>
      <c r="J295" s="101">
        <v>0.12039958399341026</v>
      </c>
      <c r="K295" s="229">
        <v>3.8071207178605416E-3</v>
      </c>
      <c r="L295" s="232">
        <v>4.0412523326266613E-6</v>
      </c>
      <c r="M295" s="101">
        <v>8.4963289041142934E-2</v>
      </c>
      <c r="N295" s="229">
        <v>2.6865997974196715E-3</v>
      </c>
      <c r="O295" s="550">
        <v>0.16300000000000001</v>
      </c>
      <c r="P295" s="10">
        <v>1.83</v>
      </c>
    </row>
    <row r="296" spans="2:16" x14ac:dyDescent="0.15">
      <c r="B296" s="550" t="s">
        <v>342</v>
      </c>
      <c r="C296" s="226">
        <v>6.0847366834697456E-6</v>
      </c>
      <c r="D296" s="101">
        <v>0.12792550403326794</v>
      </c>
      <c r="E296" s="229">
        <v>1.0112739192987221E-2</v>
      </c>
      <c r="F296" s="226">
        <v>5.6936492538246017E-6</v>
      </c>
      <c r="G296" s="101">
        <v>0.11970328191240842</v>
      </c>
      <c r="H296" s="229">
        <v>9.4627578735980936E-3</v>
      </c>
      <c r="I296" s="232">
        <v>6.0578205838118155E-6</v>
      </c>
      <c r="J296" s="101">
        <v>0.12735961995405959</v>
      </c>
      <c r="K296" s="229">
        <v>1.0068005047519171E-2</v>
      </c>
      <c r="L296" s="232">
        <v>5.1158148094719321E-6</v>
      </c>
      <c r="M296" s="101">
        <v>0.10755489055433791</v>
      </c>
      <c r="N296" s="229">
        <v>8.5024058754026594E-3</v>
      </c>
      <c r="O296" s="550">
        <v>7.0000000000000007E-2</v>
      </c>
      <c r="P296" s="10">
        <v>0.36</v>
      </c>
    </row>
    <row r="297" spans="2:16" x14ac:dyDescent="0.15">
      <c r="B297" s="550" t="s">
        <v>343</v>
      </c>
      <c r="C297" s="226">
        <v>6.0673392521407176E-6</v>
      </c>
      <c r="D297" s="101">
        <v>0.12755974043700646</v>
      </c>
      <c r="E297" s="229">
        <v>9.0754424356710873E-3</v>
      </c>
      <c r="F297" s="226">
        <v>5.6331917380594837E-6</v>
      </c>
      <c r="G297" s="101">
        <v>0.1184322231009626</v>
      </c>
      <c r="H297" s="229">
        <v>8.4260505673585014E-3</v>
      </c>
      <c r="I297" s="232">
        <v>6.0319912365859808E-6</v>
      </c>
      <c r="J297" s="101">
        <v>0.12681658375798366</v>
      </c>
      <c r="K297" s="229">
        <v>9.0225693611567445E-3</v>
      </c>
      <c r="L297" s="232">
        <v>5.0169991079491358E-6</v>
      </c>
      <c r="M297" s="101">
        <v>0.10547738924552263</v>
      </c>
      <c r="N297" s="229">
        <v>7.50435812336369E-3</v>
      </c>
      <c r="O297" s="550">
        <v>1.7000000000000001E-2</v>
      </c>
      <c r="P297" s="10">
        <v>5.7999999999999996E-2</v>
      </c>
    </row>
    <row r="298" spans="2:16" x14ac:dyDescent="0.15">
      <c r="B298" s="550" t="s">
        <v>345</v>
      </c>
      <c r="C298" s="226">
        <v>5.8986845274798792E-6</v>
      </c>
      <c r="D298" s="101">
        <v>0.124013943505737</v>
      </c>
      <c r="E298" s="229">
        <v>4.4115855114282123E-3</v>
      </c>
      <c r="F298" s="226">
        <v>5.0924539744270546E-6</v>
      </c>
      <c r="G298" s="101">
        <v>0.10706375235835441</v>
      </c>
      <c r="H298" s="229">
        <v>3.8086112363760484E-3</v>
      </c>
      <c r="I298" s="232">
        <v>5.7853167865525196E-6</v>
      </c>
      <c r="J298" s="101">
        <v>0.12163050012048017</v>
      </c>
      <c r="K298" s="229">
        <v>4.3267985591834267E-3</v>
      </c>
      <c r="L298" s="232">
        <v>4.2048094376345837E-6</v>
      </c>
      <c r="M298" s="101">
        <v>8.8401913616829503E-2</v>
      </c>
      <c r="N298" s="229">
        <v>3.1447480038927396E-3</v>
      </c>
      <c r="O298" s="550">
        <v>0.06</v>
      </c>
      <c r="P298" s="10">
        <v>3.3000000000000003</v>
      </c>
    </row>
    <row r="299" spans="2:16" x14ac:dyDescent="0.15">
      <c r="B299" s="550" t="s">
        <v>346</v>
      </c>
      <c r="C299" s="226">
        <v>6.0571518633007871E-6</v>
      </c>
      <c r="D299" s="101">
        <v>0.12734556077403575</v>
      </c>
      <c r="E299" s="229">
        <v>8.556859597629406E-3</v>
      </c>
      <c r="F299" s="226">
        <v>5.5982245282494682E-6</v>
      </c>
      <c r="G299" s="101">
        <v>0.11769707248191683</v>
      </c>
      <c r="H299" s="229">
        <v>7.9085389247829443E-3</v>
      </c>
      <c r="I299" s="232">
        <v>6.0169001362673071E-6</v>
      </c>
      <c r="J299" s="101">
        <v>0.12649930846488386</v>
      </c>
      <c r="K299" s="229">
        <v>8.4999965067641386E-3</v>
      </c>
      <c r="L299" s="232">
        <v>4.9606354033065236E-6</v>
      </c>
      <c r="M299" s="101">
        <v>0.10429239871911637</v>
      </c>
      <c r="N299" s="229">
        <v>7.0078250668115681E-3</v>
      </c>
      <c r="O299" s="550">
        <v>0.1</v>
      </c>
      <c r="P299" s="10">
        <v>1.2</v>
      </c>
    </row>
    <row r="300" spans="2:16" x14ac:dyDescent="0.15">
      <c r="B300" s="550" t="s">
        <v>361</v>
      </c>
      <c r="C300" s="226">
        <v>6.0013431247522218E-6</v>
      </c>
      <c r="D300" s="101">
        <v>0.1261722378547907</v>
      </c>
      <c r="E300" s="229">
        <v>6.4831912440071263E-3</v>
      </c>
      <c r="F300" s="226">
        <v>5.4121589103107322E-6</v>
      </c>
      <c r="G300" s="101">
        <v>0.11378522893037284</v>
      </c>
      <c r="H300" s="229">
        <v>5.8467014015217431E-3</v>
      </c>
      <c r="I300" s="232">
        <v>5.9346672148515442E-6</v>
      </c>
      <c r="J300" s="101">
        <v>0.12477044352503887</v>
      </c>
      <c r="K300" s="229">
        <v>6.4111619221922491E-3</v>
      </c>
      <c r="L300" s="232">
        <v>4.6700547959702856E-6</v>
      </c>
      <c r="M300" s="101">
        <v>9.8183232030479295E-2</v>
      </c>
      <c r="N300" s="229">
        <v>5.0450137132457482E-3</v>
      </c>
      <c r="O300" s="550">
        <v>1.7000000000000001E-2</v>
      </c>
      <c r="P300" s="10">
        <v>0.02</v>
      </c>
    </row>
    <row r="301" spans="2:16" x14ac:dyDescent="0.15">
      <c r="B301" s="550" t="s">
        <v>347</v>
      </c>
      <c r="C301" s="226">
        <v>3.0811052440545145E-7</v>
      </c>
      <c r="D301" s="101">
        <v>6.4777156651002112E-3</v>
      </c>
      <c r="E301" s="229">
        <v>9.9854619832006643E-4</v>
      </c>
      <c r="F301" s="226">
        <v>2.9874038720803803E-7</v>
      </c>
      <c r="G301" s="101">
        <v>6.2807179006617916E-3</v>
      </c>
      <c r="H301" s="229">
        <v>9.6817880047064386E-4</v>
      </c>
      <c r="I301" s="232">
        <v>3.0868667878577046E-7</v>
      </c>
      <c r="J301" s="101">
        <v>6.4898287347920384E-3</v>
      </c>
      <c r="K301" s="229">
        <v>1.0004134398471879E-3</v>
      </c>
      <c r="L301" s="232">
        <v>2.7996889938954808E-7</v>
      </c>
      <c r="M301" s="101">
        <v>5.8860661407658587E-3</v>
      </c>
      <c r="N301" s="229">
        <v>9.0734284611908604E-4</v>
      </c>
      <c r="O301" s="550">
        <v>0.1</v>
      </c>
      <c r="P301" s="10">
        <v>1.7999999999999998</v>
      </c>
    </row>
    <row r="302" spans="2:16" x14ac:dyDescent="0.15">
      <c r="B302" s="10" t="s">
        <v>348</v>
      </c>
      <c r="C302" s="226">
        <v>5.981823340603215E-6</v>
      </c>
      <c r="D302" s="101">
        <v>0.125761853912842</v>
      </c>
      <c r="E302" s="229">
        <v>5.9650192758266118E-3</v>
      </c>
      <c r="F302" s="226">
        <v>5.3491920997901723E-6</v>
      </c>
      <c r="G302" s="101">
        <v>0.1124614147059886</v>
      </c>
      <c r="H302" s="229">
        <v>5.3341652149376511E-3</v>
      </c>
      <c r="I302" s="232">
        <v>5.9060794707271163E-6</v>
      </c>
      <c r="J302" s="101">
        <v>0.12416941479256689</v>
      </c>
      <c r="K302" s="229">
        <v>5.8894881847009629E-3</v>
      </c>
      <c r="L302" s="232">
        <v>4.5751384001159639E-6</v>
      </c>
      <c r="M302" s="101">
        <v>9.6187709724038034E-2</v>
      </c>
      <c r="N302" s="229">
        <v>4.5622859774247715E-3</v>
      </c>
      <c r="O302" s="10">
        <v>1.7000000000000001E-2</v>
      </c>
      <c r="P302" s="10">
        <v>0.02</v>
      </c>
    </row>
    <row r="303" spans="2:16" x14ac:dyDescent="0.15">
      <c r="B303" s="10" t="s">
        <v>349</v>
      </c>
      <c r="C303" s="226">
        <v>5.981823340603215E-6</v>
      </c>
      <c r="D303" s="101">
        <v>0.125761853912842</v>
      </c>
      <c r="E303" s="229">
        <v>5.9650192758266118E-3</v>
      </c>
      <c r="F303" s="226">
        <v>5.3491920997901723E-6</v>
      </c>
      <c r="G303" s="101">
        <v>0.1124614147059886</v>
      </c>
      <c r="H303" s="229">
        <v>5.3341652149376511E-3</v>
      </c>
      <c r="I303" s="232">
        <v>5.9060794707271163E-6</v>
      </c>
      <c r="J303" s="101">
        <v>0.12416941479256689</v>
      </c>
      <c r="K303" s="229">
        <v>5.8894881847009629E-3</v>
      </c>
      <c r="L303" s="232">
        <v>4.5751384001159639E-6</v>
      </c>
      <c r="M303" s="101">
        <v>9.6187709724038034E-2</v>
      </c>
      <c r="N303" s="229">
        <v>4.5622859774247715E-3</v>
      </c>
      <c r="O303" s="10">
        <v>1.7000000000000001E-2</v>
      </c>
      <c r="P303" s="10">
        <v>0.02</v>
      </c>
    </row>
    <row r="304" spans="2:16" x14ac:dyDescent="0.15">
      <c r="B304" s="10" t="s">
        <v>350</v>
      </c>
      <c r="C304" s="226">
        <v>5.981823340603215E-6</v>
      </c>
      <c r="D304" s="101">
        <v>0.125761853912842</v>
      </c>
      <c r="E304" s="229">
        <v>5.9650192758266118E-3</v>
      </c>
      <c r="F304" s="226">
        <v>5.3491920997901723E-6</v>
      </c>
      <c r="G304" s="101">
        <v>0.1124614147059886</v>
      </c>
      <c r="H304" s="229">
        <v>5.3341652149376511E-3</v>
      </c>
      <c r="I304" s="232">
        <v>5.9060794707271163E-6</v>
      </c>
      <c r="J304" s="101">
        <v>0.12416941479256689</v>
      </c>
      <c r="K304" s="229">
        <v>5.8894881847009629E-3</v>
      </c>
      <c r="L304" s="232">
        <v>4.5751384001159639E-6</v>
      </c>
      <c r="M304" s="101">
        <v>9.6187709724038034E-2</v>
      </c>
      <c r="N304" s="229">
        <v>4.5622859774247715E-3</v>
      </c>
      <c r="O304" s="10">
        <v>1.7000000000000001E-2</v>
      </c>
      <c r="P304" s="10">
        <v>0.02</v>
      </c>
    </row>
    <row r="305" spans="2:16" x14ac:dyDescent="0.15">
      <c r="B305" s="10" t="s">
        <v>351</v>
      </c>
      <c r="C305" s="226">
        <v>5.981823340603215E-6</v>
      </c>
      <c r="D305" s="101">
        <v>0.125761853912842</v>
      </c>
      <c r="E305" s="229">
        <v>5.9650192758266118E-3</v>
      </c>
      <c r="F305" s="226">
        <v>5.3491920997901723E-6</v>
      </c>
      <c r="G305" s="101">
        <v>0.1124614147059886</v>
      </c>
      <c r="H305" s="229">
        <v>5.3341652149376511E-3</v>
      </c>
      <c r="I305" s="232">
        <v>5.9060794707271163E-6</v>
      </c>
      <c r="J305" s="101">
        <v>0.12416941479256689</v>
      </c>
      <c r="K305" s="229">
        <v>5.8894881847009629E-3</v>
      </c>
      <c r="L305" s="232">
        <v>4.5751384001159639E-6</v>
      </c>
      <c r="M305" s="101">
        <v>9.6187709724038034E-2</v>
      </c>
      <c r="N305" s="229">
        <v>4.5622859774247715E-3</v>
      </c>
      <c r="O305" s="10">
        <v>1.7000000000000001E-2</v>
      </c>
      <c r="P305" s="10">
        <v>0.02</v>
      </c>
    </row>
    <row r="306" spans="2:16" x14ac:dyDescent="0.15">
      <c r="B306" s="267"/>
      <c r="C306" s="271"/>
      <c r="D306" s="270"/>
      <c r="E306" s="272"/>
      <c r="F306" s="271"/>
      <c r="G306" s="270"/>
      <c r="H306" s="272"/>
      <c r="I306" s="271"/>
      <c r="J306" s="270"/>
      <c r="K306" s="272"/>
      <c r="L306" s="271"/>
      <c r="M306" s="270"/>
      <c r="N306" s="272"/>
      <c r="O306" s="282"/>
      <c r="P306" s="281"/>
    </row>
    <row r="307" spans="2:16" x14ac:dyDescent="0.15">
      <c r="B307" s="268" t="s">
        <v>392</v>
      </c>
      <c r="C307" s="232"/>
      <c r="D307" s="101"/>
      <c r="E307" s="229"/>
      <c r="F307" s="232"/>
      <c r="G307" s="101"/>
      <c r="H307" s="229"/>
      <c r="I307" s="232"/>
      <c r="J307" s="101"/>
      <c r="K307" s="229"/>
      <c r="L307" s="232"/>
      <c r="M307" s="101"/>
      <c r="N307" s="229"/>
      <c r="O307" s="75"/>
      <c r="P307" s="89"/>
    </row>
    <row r="308" spans="2:16" x14ac:dyDescent="0.15">
      <c r="B308" s="550" t="s">
        <v>338</v>
      </c>
      <c r="C308" s="232">
        <v>1.3857295102104113E-6</v>
      </c>
      <c r="D308" s="101">
        <v>2.9133577222663687E-2</v>
      </c>
      <c r="E308" s="229">
        <v>6.9091836793138458E-4</v>
      </c>
      <c r="F308" s="232">
        <v>1.1218910514224774E-6</v>
      </c>
      <c r="G308" s="101">
        <v>2.3586637465106166E-2</v>
      </c>
      <c r="H308" s="229">
        <v>5.5936972441897803E-4</v>
      </c>
      <c r="I308" s="232">
        <v>1.3419959065027274E-6</v>
      </c>
      <c r="J308" s="101">
        <v>2.8214121938313345E-2</v>
      </c>
      <c r="K308" s="229">
        <v>6.6911299402916998E-4</v>
      </c>
      <c r="L308" s="232">
        <v>1.5008266980041678E-6</v>
      </c>
      <c r="M308" s="101">
        <v>3.1553380498839621E-2</v>
      </c>
      <c r="N308" s="229">
        <v>7.4830529702397453E-4</v>
      </c>
      <c r="O308" s="550">
        <v>2.1000000000000001E-2</v>
      </c>
      <c r="P308" s="10">
        <v>0.53</v>
      </c>
    </row>
    <row r="309" spans="2:16" x14ac:dyDescent="0.15">
      <c r="B309" s="550" t="s">
        <v>340</v>
      </c>
      <c r="C309" s="232">
        <v>1.4186154859186155E-6</v>
      </c>
      <c r="D309" s="101">
        <v>2.9824971975952977E-2</v>
      </c>
      <c r="E309" s="229">
        <v>9.9024123008389377E-4</v>
      </c>
      <c r="F309" s="232">
        <v>1.2129496627549596E-6</v>
      </c>
      <c r="G309" s="101">
        <v>2.5501053709760271E-2</v>
      </c>
      <c r="H309" s="229">
        <v>8.4667958160525943E-4</v>
      </c>
      <c r="I309" s="232">
        <v>1.38876275227768E-6</v>
      </c>
      <c r="J309" s="101">
        <v>2.9197348103885946E-2</v>
      </c>
      <c r="K309" s="229">
        <v>9.6940301988853231E-4</v>
      </c>
      <c r="L309" s="232">
        <v>1.5005456613006622E-6</v>
      </c>
      <c r="M309" s="101">
        <v>3.1547471983185124E-2</v>
      </c>
      <c r="N309" s="229">
        <v>1.0474312427805135E-3</v>
      </c>
      <c r="O309" s="550">
        <v>3.2000000000000001E-2</v>
      </c>
      <c r="P309" s="10">
        <v>0.02</v>
      </c>
    </row>
    <row r="310" spans="2:16" x14ac:dyDescent="0.15">
      <c r="B310" s="550" t="s">
        <v>341</v>
      </c>
      <c r="C310" s="232">
        <v>1.4144196301207643E-6</v>
      </c>
      <c r="D310" s="101">
        <v>2.9736758303658951E-2</v>
      </c>
      <c r="E310" s="229">
        <v>9.402975065600542E-4</v>
      </c>
      <c r="F310" s="232">
        <v>1.2007670868131688E-6</v>
      </c>
      <c r="G310" s="101">
        <v>2.5244927233160061E-2</v>
      </c>
      <c r="H310" s="229">
        <v>7.9826260442482767E-4</v>
      </c>
      <c r="I310" s="232">
        <v>1.3827394141461165E-6</v>
      </c>
      <c r="J310" s="101">
        <v>2.9070713443007955E-2</v>
      </c>
      <c r="K310" s="229">
        <v>9.1923669302644822E-4</v>
      </c>
      <c r="L310" s="232">
        <v>1.4972068420446607E-6</v>
      </c>
      <c r="M310" s="101">
        <v>3.1477276647146946E-2</v>
      </c>
      <c r="N310" s="229">
        <v>9.953339379622768E-4</v>
      </c>
      <c r="O310" s="550">
        <v>0.16300000000000001</v>
      </c>
      <c r="P310" s="10">
        <v>1.83</v>
      </c>
    </row>
    <row r="311" spans="2:16" x14ac:dyDescent="0.15">
      <c r="B311" s="550" t="s">
        <v>342</v>
      </c>
      <c r="C311" s="232">
        <v>1.4691714924113774E-6</v>
      </c>
      <c r="D311" s="101">
        <v>3.0887861456456799E-2</v>
      </c>
      <c r="E311" s="229">
        <v>2.4417405231175662E-3</v>
      </c>
      <c r="F311" s="232">
        <v>1.3747426727985225E-6</v>
      </c>
      <c r="G311" s="101">
        <v>2.8902589952916138E-2</v>
      </c>
      <c r="H311" s="229">
        <v>2.2848012708996876E-3</v>
      </c>
      <c r="I311" s="232">
        <v>1.462672547861852E-6</v>
      </c>
      <c r="J311" s="101">
        <v>3.0751227646247579E-2</v>
      </c>
      <c r="K311" s="229">
        <v>2.4309393767939164E-3</v>
      </c>
      <c r="L311" s="232">
        <v>1.4995756165329992E-6</v>
      </c>
      <c r="M311" s="101">
        <v>3.1527077761989777E-2</v>
      </c>
      <c r="N311" s="229">
        <v>2.4922717118325138E-3</v>
      </c>
      <c r="O311" s="550">
        <v>7.0000000000000007E-2</v>
      </c>
      <c r="P311" s="10">
        <v>0.36</v>
      </c>
    </row>
    <row r="312" spans="2:16" x14ac:dyDescent="0.15">
      <c r="B312" s="550" t="s">
        <v>343</v>
      </c>
      <c r="C312" s="232">
        <v>1.464970848820796E-6</v>
      </c>
      <c r="D312" s="101">
        <v>3.0799547125608416E-2</v>
      </c>
      <c r="E312" s="229">
        <v>2.1912832060146338E-3</v>
      </c>
      <c r="F312" s="232">
        <v>1.3601450881724821E-6</v>
      </c>
      <c r="G312" s="101">
        <v>2.859569033373827E-2</v>
      </c>
      <c r="H312" s="229">
        <v>2.034486277904252E-3</v>
      </c>
      <c r="I312" s="232">
        <v>1.4564360017981771E-6</v>
      </c>
      <c r="J312" s="101">
        <v>3.0620110501804878E-2</v>
      </c>
      <c r="K312" s="229">
        <v>2.1785168994621022E-3</v>
      </c>
      <c r="L312" s="232">
        <v>1.5009289192709911E-6</v>
      </c>
      <c r="M312" s="101">
        <v>3.1555529598753317E-2</v>
      </c>
      <c r="N312" s="229">
        <v>2.2450687922340646E-3</v>
      </c>
      <c r="O312" s="550">
        <v>1.7000000000000001E-2</v>
      </c>
      <c r="P312" s="10">
        <v>5.7999999999999996E-2</v>
      </c>
    </row>
    <row r="313" spans="2:16" x14ac:dyDescent="0.15">
      <c r="B313" s="550" t="s">
        <v>345</v>
      </c>
      <c r="C313" s="232">
        <v>1.4242488379233746E-6</v>
      </c>
      <c r="D313" s="101">
        <v>2.9943407568501026E-2</v>
      </c>
      <c r="E313" s="229">
        <v>1.0651858916644968E-3</v>
      </c>
      <c r="F313" s="232">
        <v>1.2295829047081963E-6</v>
      </c>
      <c r="G313" s="101">
        <v>2.5850750988585122E-2</v>
      </c>
      <c r="H313" s="229">
        <v>9.1959658161749316E-4</v>
      </c>
      <c r="I313" s="232">
        <v>1.3968759766486979E-6</v>
      </c>
      <c r="J313" s="101">
        <v>2.9367920533062225E-2</v>
      </c>
      <c r="K313" s="229">
        <v>1.0447139173381651E-3</v>
      </c>
      <c r="L313" s="232">
        <v>1.499830769853519E-6</v>
      </c>
      <c r="M313" s="101">
        <v>3.1532442105400384E-2</v>
      </c>
      <c r="N313" s="229">
        <v>1.1217130977348364E-3</v>
      </c>
      <c r="O313" s="550">
        <v>0.06</v>
      </c>
      <c r="P313" s="10">
        <v>3.3000000000000003</v>
      </c>
    </row>
    <row r="314" spans="2:16" x14ac:dyDescent="0.15">
      <c r="B314" s="550" t="s">
        <v>346</v>
      </c>
      <c r="C314" s="232">
        <v>1.4625110839954099E-6</v>
      </c>
      <c r="D314" s="101">
        <v>3.0747833029919496E-2</v>
      </c>
      <c r="E314" s="229">
        <v>2.0660703723723133E-3</v>
      </c>
      <c r="F314" s="232">
        <v>1.3517021874366778E-6</v>
      </c>
      <c r="G314" s="101">
        <v>2.8418186788668715E-2</v>
      </c>
      <c r="H314" s="229">
        <v>1.909532086488127E-3</v>
      </c>
      <c r="I314" s="232">
        <v>1.4527922263103159E-6</v>
      </c>
      <c r="J314" s="101">
        <v>3.0543503765948079E-2</v>
      </c>
      <c r="K314" s="229">
        <v>2.0523406686208585E-3</v>
      </c>
      <c r="L314" s="232">
        <v>1.4988106771902354E-6</v>
      </c>
      <c r="M314" s="101">
        <v>3.1510995677247508E-2</v>
      </c>
      <c r="N314" s="229">
        <v>2.1173503352045348E-3</v>
      </c>
      <c r="O314" s="550">
        <v>0.1</v>
      </c>
      <c r="P314" s="10">
        <v>1.2</v>
      </c>
    </row>
    <row r="315" spans="2:16" x14ac:dyDescent="0.15">
      <c r="B315" s="550" t="s">
        <v>361</v>
      </c>
      <c r="C315" s="232">
        <v>1.4490359556590038E-6</v>
      </c>
      <c r="D315" s="101">
        <v>3.0464531931774896E-2</v>
      </c>
      <c r="E315" s="229">
        <v>1.5653791200895249E-3</v>
      </c>
      <c r="F315" s="232">
        <v>1.3067762825349694E-6</v>
      </c>
      <c r="G315" s="101">
        <v>2.7473664564015197E-2</v>
      </c>
      <c r="H315" s="229">
        <v>1.4116974111785493E-3</v>
      </c>
      <c r="I315" s="232">
        <v>1.4329369276891023E-6</v>
      </c>
      <c r="J315" s="101">
        <v>3.0126065967735687E-2</v>
      </c>
      <c r="K315" s="229">
        <v>1.547987500413421E-3</v>
      </c>
      <c r="L315" s="232">
        <v>1.5009289192709911E-6</v>
      </c>
      <c r="M315" s="101">
        <v>3.1555529598753317E-2</v>
      </c>
      <c r="N315" s="229">
        <v>1.621438572169047E-3</v>
      </c>
      <c r="O315" s="550"/>
      <c r="P315" s="10"/>
    </row>
    <row r="316" spans="2:16" x14ac:dyDescent="0.15">
      <c r="B316" s="550" t="s">
        <v>347</v>
      </c>
      <c r="C316" s="232">
        <v>7.4393884652093304E-8</v>
      </c>
      <c r="D316" s="101">
        <v>1.5640570309256099E-3</v>
      </c>
      <c r="E316" s="229">
        <v>2.4110091935663518E-4</v>
      </c>
      <c r="F316" s="232">
        <v>7.2131446823383009E-8</v>
      </c>
      <c r="G316" s="101">
        <v>1.5164915380148044E-3</v>
      </c>
      <c r="H316" s="229">
        <v>2.3376865215429417E-4</v>
      </c>
      <c r="I316" s="232">
        <v>7.4532998246456772E-8</v>
      </c>
      <c r="J316" s="101">
        <v>1.5669817551335072E-3</v>
      </c>
      <c r="K316" s="229">
        <v>2.4155176845065533E-4</v>
      </c>
      <c r="L316" s="232">
        <v>7.4940533859511763E-8</v>
      </c>
      <c r="M316" s="101">
        <v>1.5755497838623755E-3</v>
      </c>
      <c r="N316" s="229">
        <v>2.4287253844993195E-4</v>
      </c>
      <c r="O316" s="550">
        <v>0.1</v>
      </c>
      <c r="P316" s="10">
        <v>1.7999999999999998</v>
      </c>
    </row>
    <row r="317" spans="2:16" x14ac:dyDescent="0.15">
      <c r="B317" s="10" t="s">
        <v>348</v>
      </c>
      <c r="C317" s="232">
        <v>1.4443228658571636E-6</v>
      </c>
      <c r="D317" s="101">
        <v>3.0365443931781009E-2</v>
      </c>
      <c r="E317" s="229">
        <v>1.4402654917733369E-3</v>
      </c>
      <c r="F317" s="232">
        <v>1.2915728238156805E-6</v>
      </c>
      <c r="G317" s="101">
        <v>2.7154027047900871E-2</v>
      </c>
      <c r="H317" s="229">
        <v>1.2879445532768669E-3</v>
      </c>
      <c r="I317" s="232">
        <v>1.42603436133581E-6</v>
      </c>
      <c r="J317" s="101">
        <v>2.9980946412724072E-2</v>
      </c>
      <c r="K317" s="229">
        <v>1.4220283630946228E-3</v>
      </c>
      <c r="L317" s="232">
        <v>1.5009289192709911E-6</v>
      </c>
      <c r="M317" s="101">
        <v>3.1555529598753317E-2</v>
      </c>
      <c r="N317" s="229">
        <v>1.4967125281560431E-3</v>
      </c>
      <c r="O317" s="10">
        <v>1.7000000000000001E-2</v>
      </c>
      <c r="P317" s="10">
        <v>0.02</v>
      </c>
    </row>
    <row r="318" spans="2:16" x14ac:dyDescent="0.15">
      <c r="B318" s="10" t="s">
        <v>349</v>
      </c>
      <c r="C318" s="232">
        <v>1.4443228658571636E-6</v>
      </c>
      <c r="D318" s="101">
        <v>3.0365443931781009E-2</v>
      </c>
      <c r="E318" s="229">
        <v>1.4402654917733369E-3</v>
      </c>
      <c r="F318" s="232">
        <v>1.2915728238156805E-6</v>
      </c>
      <c r="G318" s="101">
        <v>2.7154027047900871E-2</v>
      </c>
      <c r="H318" s="229">
        <v>1.2879445532768669E-3</v>
      </c>
      <c r="I318" s="232">
        <v>1.42603436133581E-6</v>
      </c>
      <c r="J318" s="101">
        <v>2.9980946412724072E-2</v>
      </c>
      <c r="K318" s="229">
        <v>1.4220283630946228E-3</v>
      </c>
      <c r="L318" s="232">
        <v>1.5009289192709911E-6</v>
      </c>
      <c r="M318" s="101">
        <v>3.1555529598753317E-2</v>
      </c>
      <c r="N318" s="229">
        <v>1.4967125281560431E-3</v>
      </c>
      <c r="O318" s="10">
        <v>1.7000000000000001E-2</v>
      </c>
      <c r="P318" s="10">
        <v>0.02</v>
      </c>
    </row>
    <row r="319" spans="2:16" x14ac:dyDescent="0.15">
      <c r="B319" s="10" t="s">
        <v>350</v>
      </c>
      <c r="C319" s="232">
        <v>1.4443228658571636E-6</v>
      </c>
      <c r="D319" s="101">
        <v>3.0365443931781009E-2</v>
      </c>
      <c r="E319" s="229">
        <v>1.4402654917733369E-3</v>
      </c>
      <c r="F319" s="232">
        <v>1.2915728238156805E-6</v>
      </c>
      <c r="G319" s="101">
        <v>2.7154027047900871E-2</v>
      </c>
      <c r="H319" s="229">
        <v>1.2879445532768669E-3</v>
      </c>
      <c r="I319" s="232">
        <v>1.42603436133581E-6</v>
      </c>
      <c r="J319" s="101">
        <v>2.9980946412724072E-2</v>
      </c>
      <c r="K319" s="229">
        <v>1.4220283630946228E-3</v>
      </c>
      <c r="L319" s="232">
        <v>1.5009289192709911E-6</v>
      </c>
      <c r="M319" s="101">
        <v>3.1555529598753317E-2</v>
      </c>
      <c r="N319" s="229">
        <v>1.4967125281560431E-3</v>
      </c>
      <c r="O319" s="10">
        <v>1.7000000000000001E-2</v>
      </c>
      <c r="P319" s="10">
        <v>0.02</v>
      </c>
    </row>
    <row r="320" spans="2:16" x14ac:dyDescent="0.15">
      <c r="B320" s="10" t="s">
        <v>351</v>
      </c>
      <c r="C320" s="232">
        <v>1.4443228658571636E-6</v>
      </c>
      <c r="D320" s="101">
        <v>3.0365443931781009E-2</v>
      </c>
      <c r="E320" s="229">
        <v>1.4402654917733369E-3</v>
      </c>
      <c r="F320" s="232">
        <v>1.2915728238156805E-6</v>
      </c>
      <c r="G320" s="101">
        <v>2.7154027047900871E-2</v>
      </c>
      <c r="H320" s="229">
        <v>1.2879445532768669E-3</v>
      </c>
      <c r="I320" s="232">
        <v>1.42603436133581E-6</v>
      </c>
      <c r="J320" s="101">
        <v>2.9980946412724072E-2</v>
      </c>
      <c r="K320" s="229">
        <v>1.4220283630946228E-3</v>
      </c>
      <c r="L320" s="232">
        <v>1.5009289192709911E-6</v>
      </c>
      <c r="M320" s="101">
        <v>3.1555529598753317E-2</v>
      </c>
      <c r="N320" s="229">
        <v>1.4967125281560431E-3</v>
      </c>
      <c r="O320" s="10">
        <v>1.7000000000000001E-2</v>
      </c>
      <c r="P320" s="10">
        <v>0.02</v>
      </c>
    </row>
    <row r="321" spans="2:16" x14ac:dyDescent="0.15">
      <c r="C321" s="243"/>
      <c r="D321" s="243"/>
      <c r="E321" s="243"/>
      <c r="F321" s="243"/>
      <c r="G321" s="243"/>
      <c r="H321" s="243"/>
      <c r="I321" s="243"/>
      <c r="J321" s="243"/>
      <c r="K321" s="243"/>
      <c r="L321" s="243"/>
      <c r="M321" s="243"/>
      <c r="N321" s="243"/>
      <c r="O321" s="72"/>
      <c r="P321" s="72"/>
    </row>
    <row r="322" spans="2:16" x14ac:dyDescent="0.15">
      <c r="C322" s="243"/>
      <c r="D322" s="243"/>
      <c r="E322" s="243"/>
      <c r="F322" s="243"/>
      <c r="G322" s="243"/>
      <c r="H322" s="243"/>
      <c r="I322" s="243"/>
      <c r="J322" s="243"/>
      <c r="K322" s="243"/>
      <c r="L322" s="243"/>
      <c r="M322" s="243"/>
      <c r="N322" s="243"/>
      <c r="O322" s="72"/>
      <c r="P322" s="72"/>
    </row>
    <row r="323" spans="2:16" x14ac:dyDescent="0.15">
      <c r="C323" s="243"/>
      <c r="D323" s="243"/>
      <c r="E323" s="243"/>
      <c r="F323" s="243"/>
      <c r="G323" s="243"/>
      <c r="H323" s="243"/>
      <c r="I323" s="243"/>
      <c r="J323" s="243"/>
      <c r="K323" s="243"/>
      <c r="L323" s="243"/>
      <c r="M323" s="243"/>
      <c r="N323" s="243"/>
      <c r="O323" s="72"/>
      <c r="P323" s="72"/>
    </row>
    <row r="324" spans="2:16" x14ac:dyDescent="0.15">
      <c r="C324" s="243"/>
      <c r="D324" s="243"/>
      <c r="E324" s="243"/>
      <c r="F324" s="243"/>
      <c r="G324" s="243"/>
      <c r="H324" s="243"/>
      <c r="I324" s="243"/>
      <c r="J324" s="243"/>
      <c r="K324" s="243"/>
      <c r="L324" s="243"/>
      <c r="M324" s="243"/>
      <c r="N324" s="243"/>
      <c r="O324" s="72"/>
      <c r="P324" s="72"/>
    </row>
    <row r="325" spans="2:16" ht="12" thickBot="1" x14ac:dyDescent="0.2">
      <c r="C325" s="243"/>
      <c r="D325" s="243"/>
      <c r="E325" s="243"/>
      <c r="F325" s="243"/>
      <c r="G325" s="243"/>
      <c r="H325" s="243"/>
      <c r="I325" s="243"/>
      <c r="J325" s="243"/>
      <c r="K325" s="243"/>
      <c r="L325" s="243"/>
      <c r="M325" s="243"/>
      <c r="N325" s="243"/>
      <c r="O325" s="72"/>
      <c r="P325" s="72"/>
    </row>
    <row r="326" spans="2:16" ht="12" thickBot="1" x14ac:dyDescent="0.2">
      <c r="B326" s="569" t="s">
        <v>393</v>
      </c>
      <c r="C326" s="243"/>
      <c r="D326" s="243"/>
      <c r="E326" s="243"/>
      <c r="F326" s="243"/>
      <c r="G326" s="243"/>
      <c r="H326" s="243"/>
      <c r="I326" s="243"/>
      <c r="J326" s="243"/>
      <c r="K326" s="243"/>
      <c r="L326" s="243"/>
      <c r="M326" s="243"/>
      <c r="N326" s="243"/>
      <c r="O326" s="72"/>
      <c r="P326" s="72"/>
    </row>
    <row r="327" spans="2:16" x14ac:dyDescent="0.15">
      <c r="C327" s="243"/>
      <c r="D327" s="243"/>
      <c r="E327" s="243"/>
      <c r="F327" s="243"/>
      <c r="G327" s="243"/>
      <c r="H327" s="243"/>
      <c r="I327" s="243"/>
      <c r="J327" s="243"/>
      <c r="K327" s="243"/>
      <c r="L327" s="243"/>
      <c r="M327" s="243"/>
      <c r="N327" s="243"/>
      <c r="O327" s="72"/>
      <c r="P327" s="72"/>
    </row>
    <row r="328" spans="2:16" ht="12" thickBot="1" x14ac:dyDescent="0.2">
      <c r="C328" s="243"/>
      <c r="D328" s="243"/>
      <c r="E328" s="243"/>
      <c r="F328" s="243"/>
      <c r="G328" s="243"/>
      <c r="H328" s="243"/>
      <c r="I328" s="243"/>
      <c r="J328" s="243"/>
      <c r="K328" s="243"/>
      <c r="L328" s="243"/>
      <c r="M328" s="243"/>
      <c r="N328" s="243"/>
      <c r="O328" s="72"/>
      <c r="P328" s="72"/>
    </row>
    <row r="329" spans="2:16" x14ac:dyDescent="0.15">
      <c r="B329" s="377" t="s">
        <v>263</v>
      </c>
      <c r="C329" s="96"/>
      <c r="D329" s="97"/>
      <c r="E329" s="243"/>
      <c r="F329" s="243"/>
      <c r="G329" s="243"/>
      <c r="H329" s="243"/>
      <c r="I329" s="243"/>
      <c r="J329" s="243"/>
      <c r="K329" s="243"/>
      <c r="L329" s="243"/>
      <c r="M329" s="243"/>
      <c r="N329" s="243"/>
      <c r="O329" s="72"/>
      <c r="P329" s="72"/>
    </row>
    <row r="330" spans="2:16" x14ac:dyDescent="0.15">
      <c r="B330" s="280" t="s">
        <v>70</v>
      </c>
      <c r="C330" s="86">
        <v>1500</v>
      </c>
      <c r="D330" s="89" t="s">
        <v>71</v>
      </c>
      <c r="E330" s="243"/>
      <c r="F330" s="243"/>
      <c r="G330" s="243"/>
      <c r="H330" s="243"/>
      <c r="I330" s="243"/>
      <c r="J330" s="243"/>
      <c r="K330" s="243"/>
      <c r="L330" s="243"/>
      <c r="M330" s="243"/>
      <c r="N330" s="243"/>
      <c r="O330" s="72"/>
      <c r="P330" s="72"/>
    </row>
    <row r="331" spans="2:16" x14ac:dyDescent="0.15">
      <c r="B331" s="280" t="s">
        <v>72</v>
      </c>
      <c r="C331" s="86">
        <v>90</v>
      </c>
      <c r="D331" s="89" t="s">
        <v>73</v>
      </c>
      <c r="E331" s="243"/>
      <c r="F331" s="243"/>
      <c r="G331" s="243"/>
      <c r="H331" s="243"/>
      <c r="I331" s="243"/>
      <c r="J331" s="243"/>
      <c r="K331" s="243"/>
      <c r="L331" s="243"/>
      <c r="M331" s="243"/>
      <c r="N331" s="243"/>
      <c r="O331" s="72"/>
      <c r="P331" s="72"/>
    </row>
    <row r="332" spans="2:16" x14ac:dyDescent="0.15">
      <c r="B332" s="280" t="s">
        <v>74</v>
      </c>
      <c r="C332" s="86">
        <v>1350</v>
      </c>
      <c r="D332" s="89" t="s">
        <v>75</v>
      </c>
      <c r="E332" s="243"/>
      <c r="F332" s="243"/>
      <c r="G332" s="243"/>
      <c r="H332" s="243"/>
      <c r="I332" s="243"/>
      <c r="J332" s="243"/>
      <c r="K332" s="243"/>
      <c r="L332" s="243"/>
      <c r="M332" s="243"/>
      <c r="N332" s="243"/>
      <c r="O332" s="72"/>
      <c r="P332" s="72"/>
    </row>
    <row r="333" spans="2:16" ht="12" thickBot="1" x14ac:dyDescent="0.2">
      <c r="B333" s="504" t="s">
        <v>352</v>
      </c>
      <c r="C333" s="90">
        <v>135</v>
      </c>
      <c r="D333" s="98" t="s">
        <v>76</v>
      </c>
      <c r="E333" s="243"/>
      <c r="F333" s="243"/>
      <c r="G333" s="243"/>
      <c r="H333" s="243"/>
      <c r="I333" s="243"/>
      <c r="J333" s="243"/>
      <c r="K333" s="243"/>
      <c r="L333" s="243"/>
      <c r="M333" s="243"/>
      <c r="N333" s="243"/>
      <c r="O333" s="72"/>
      <c r="P333" s="72"/>
    </row>
    <row r="334" spans="2:16" x14ac:dyDescent="0.15">
      <c r="E334" s="243"/>
      <c r="F334" s="243"/>
      <c r="G334" s="243"/>
      <c r="H334" s="243"/>
      <c r="I334" s="243"/>
      <c r="J334" s="243"/>
      <c r="K334" s="243"/>
      <c r="L334" s="243"/>
      <c r="M334" s="243"/>
      <c r="N334" s="243"/>
      <c r="O334" s="72"/>
      <c r="P334" s="72"/>
    </row>
    <row r="335" spans="2:16" x14ac:dyDescent="0.15">
      <c r="E335" s="243"/>
      <c r="F335" s="243"/>
      <c r="G335" s="243"/>
      <c r="H335" s="243"/>
      <c r="I335" s="243"/>
      <c r="J335" s="243"/>
      <c r="K335" s="243"/>
      <c r="L335" s="243"/>
      <c r="M335" s="243"/>
      <c r="N335" s="243"/>
      <c r="O335" s="72"/>
      <c r="P335" s="72"/>
    </row>
    <row r="336" spans="2:16" x14ac:dyDescent="0.15">
      <c r="E336" s="243"/>
      <c r="F336" s="243"/>
      <c r="G336" s="243"/>
      <c r="H336" s="243"/>
      <c r="I336" s="243"/>
      <c r="J336" s="243"/>
      <c r="K336" s="243"/>
      <c r="L336" s="243"/>
      <c r="M336" s="243"/>
      <c r="N336" s="243"/>
      <c r="O336" s="72"/>
      <c r="P336" s="72"/>
    </row>
    <row r="337" spans="2:16" x14ac:dyDescent="0.15">
      <c r="E337" s="243"/>
      <c r="F337" s="243"/>
      <c r="G337" s="243"/>
      <c r="H337" s="243"/>
      <c r="I337" s="243"/>
      <c r="J337" s="243"/>
      <c r="K337" s="243"/>
      <c r="L337" s="243"/>
      <c r="M337" s="243"/>
      <c r="N337" s="243"/>
      <c r="O337" s="72"/>
      <c r="P337" s="72"/>
    </row>
    <row r="338" spans="2:16" x14ac:dyDescent="0.15">
      <c r="E338" s="243"/>
      <c r="F338" s="243"/>
      <c r="G338" s="243"/>
      <c r="H338" s="243"/>
      <c r="I338" s="243"/>
      <c r="J338" s="243"/>
      <c r="K338" s="243"/>
      <c r="L338" s="243"/>
      <c r="M338" s="243"/>
      <c r="N338" s="243"/>
      <c r="O338" s="72"/>
      <c r="P338" s="72"/>
    </row>
    <row r="339" spans="2:16" x14ac:dyDescent="0.15">
      <c r="B339" s="561"/>
      <c r="C339" s="72"/>
      <c r="D339" s="72"/>
      <c r="E339" s="243"/>
      <c r="F339" s="243"/>
      <c r="G339" s="243"/>
      <c r="H339" s="243"/>
      <c r="I339" s="243"/>
      <c r="J339" s="243"/>
      <c r="K339" s="243"/>
      <c r="L339" s="243"/>
      <c r="M339" s="243"/>
      <c r="N339" s="243"/>
      <c r="O339" s="72"/>
      <c r="P339" s="72"/>
    </row>
    <row r="340" spans="2:16" ht="12" thickBot="1" x14ac:dyDescent="0.2">
      <c r="B340" s="561" t="s">
        <v>394</v>
      </c>
      <c r="C340" s="72"/>
      <c r="D340" s="72"/>
      <c r="E340" s="243"/>
      <c r="F340" s="243"/>
      <c r="G340" s="243"/>
      <c r="H340" s="243"/>
      <c r="I340" s="243"/>
      <c r="J340" s="243"/>
      <c r="K340" s="243"/>
      <c r="L340" s="243"/>
      <c r="M340" s="243"/>
      <c r="N340" s="243"/>
      <c r="O340" s="72"/>
      <c r="P340" s="72"/>
    </row>
    <row r="341" spans="2:16" ht="13.5" thickBot="1" x14ac:dyDescent="0.2">
      <c r="B341" s="363"/>
      <c r="C341" s="472" t="s">
        <v>98</v>
      </c>
      <c r="D341" s="473" t="s">
        <v>104</v>
      </c>
      <c r="E341" s="474" t="s">
        <v>105</v>
      </c>
      <c r="I341" s="243"/>
      <c r="J341" s="243"/>
      <c r="K341" s="243"/>
      <c r="L341" s="243"/>
      <c r="M341" s="243"/>
      <c r="N341" s="72"/>
      <c r="O341" s="72"/>
    </row>
    <row r="342" spans="2:16" ht="12" thickTop="1" x14ac:dyDescent="0.15">
      <c r="B342" s="550" t="s">
        <v>338</v>
      </c>
      <c r="C342" s="550">
        <v>6</v>
      </c>
      <c r="D342" s="92">
        <v>-0.11552453009332421</v>
      </c>
      <c r="E342" s="74">
        <v>42.166453484063339</v>
      </c>
      <c r="I342" s="243"/>
      <c r="J342" s="243"/>
      <c r="K342" s="243"/>
      <c r="L342" s="243"/>
      <c r="M342" s="243"/>
      <c r="N342" s="72"/>
      <c r="O342" s="72"/>
    </row>
    <row r="343" spans="2:16" x14ac:dyDescent="0.15">
      <c r="B343" s="550" t="s">
        <v>340</v>
      </c>
      <c r="C343" s="550">
        <v>8.4</v>
      </c>
      <c r="D343" s="92">
        <v>-8.2517521495231574E-2</v>
      </c>
      <c r="E343" s="74">
        <v>30.118895345759526</v>
      </c>
      <c r="I343" s="243"/>
      <c r="J343" s="243"/>
      <c r="K343" s="243"/>
      <c r="L343" s="243"/>
      <c r="M343" s="243"/>
      <c r="N343" s="72"/>
      <c r="O343" s="72"/>
    </row>
    <row r="344" spans="2:16" x14ac:dyDescent="0.15">
      <c r="B344" s="550" t="s">
        <v>341</v>
      </c>
      <c r="C344" s="550">
        <v>8</v>
      </c>
      <c r="D344" s="92">
        <v>-8.6643397569993161E-2</v>
      </c>
      <c r="E344" s="74">
        <v>31.624840113047505</v>
      </c>
      <c r="I344" s="243"/>
      <c r="J344" s="243"/>
      <c r="K344" s="243"/>
      <c r="L344" s="243"/>
      <c r="M344" s="243"/>
      <c r="N344" s="72"/>
      <c r="O344" s="72"/>
    </row>
    <row r="345" spans="2:16" x14ac:dyDescent="0.15">
      <c r="B345" s="550" t="s">
        <v>342</v>
      </c>
      <c r="C345" s="10">
        <v>20</v>
      </c>
      <c r="D345" s="92">
        <v>-3.4657359027997263E-2</v>
      </c>
      <c r="E345" s="74">
        <v>12.649936045219</v>
      </c>
      <c r="I345" s="243"/>
      <c r="J345" s="243"/>
      <c r="K345" s="243"/>
      <c r="L345" s="243"/>
      <c r="M345" s="243"/>
      <c r="N345" s="72"/>
      <c r="O345" s="72"/>
    </row>
    <row r="346" spans="2:16" x14ac:dyDescent="0.15">
      <c r="B346" s="550" t="s">
        <v>343</v>
      </c>
      <c r="C346" s="550">
        <v>18</v>
      </c>
      <c r="D346" s="92">
        <v>-3.8508176697774739E-2</v>
      </c>
      <c r="E346" s="74">
        <v>14.05548449468778</v>
      </c>
    </row>
    <row r="347" spans="2:16" x14ac:dyDescent="0.15">
      <c r="B347" s="550" t="s">
        <v>345</v>
      </c>
      <c r="C347" s="550">
        <v>9</v>
      </c>
      <c r="D347" s="92">
        <v>-7.7016353395549478E-2</v>
      </c>
      <c r="E347" s="74">
        <v>28.110968989375561</v>
      </c>
    </row>
    <row r="348" spans="2:16" x14ac:dyDescent="0.15">
      <c r="B348" s="550" t="s">
        <v>346</v>
      </c>
      <c r="C348" s="550">
        <v>17</v>
      </c>
      <c r="D348" s="92">
        <v>-4.0773363562349722E-2</v>
      </c>
      <c r="E348" s="74">
        <v>14.882277700257649</v>
      </c>
    </row>
    <row r="349" spans="2:16" x14ac:dyDescent="0.15">
      <c r="B349" s="550" t="s">
        <v>361</v>
      </c>
      <c r="C349" s="550">
        <v>13</v>
      </c>
      <c r="D349" s="92">
        <v>-5.3319013889226559E-2</v>
      </c>
      <c r="E349" s="74">
        <v>19.461440069567693</v>
      </c>
    </row>
    <row r="350" spans="2:16" x14ac:dyDescent="0.15">
      <c r="B350" s="550" t="s">
        <v>347</v>
      </c>
      <c r="C350" s="550">
        <v>39</v>
      </c>
      <c r="D350" s="92">
        <v>-1.7773004629742187E-2</v>
      </c>
      <c r="E350" s="74">
        <v>6.4871466898558987</v>
      </c>
    </row>
    <row r="351" spans="2:16" x14ac:dyDescent="0.15">
      <c r="B351" s="10" t="s">
        <v>348</v>
      </c>
      <c r="C351" s="550">
        <v>12</v>
      </c>
      <c r="D351" s="92">
        <v>-5.7762265046662105E-2</v>
      </c>
      <c r="E351" s="74">
        <v>21.08322674203167</v>
      </c>
    </row>
    <row r="352" spans="2:16" x14ac:dyDescent="0.15">
      <c r="B352" s="10" t="s">
        <v>349</v>
      </c>
      <c r="C352" s="550">
        <v>12</v>
      </c>
      <c r="D352" s="92">
        <v>-5.7762265046662105E-2</v>
      </c>
      <c r="E352" s="74">
        <v>21.08322674203167</v>
      </c>
    </row>
    <row r="353" spans="2:11" x14ac:dyDescent="0.15">
      <c r="B353" s="10" t="s">
        <v>350</v>
      </c>
      <c r="C353" s="550">
        <v>12</v>
      </c>
      <c r="D353" s="92">
        <v>-5.7762265046662105E-2</v>
      </c>
      <c r="E353" s="74">
        <v>21.08322674203167</v>
      </c>
    </row>
    <row r="354" spans="2:11" x14ac:dyDescent="0.15">
      <c r="B354" s="10" t="s">
        <v>351</v>
      </c>
      <c r="C354" s="550">
        <v>12</v>
      </c>
      <c r="D354" s="92">
        <v>-5.7762265046662105E-2</v>
      </c>
      <c r="E354" s="74">
        <v>21.08322674203167</v>
      </c>
    </row>
    <row r="355" spans="2:11" x14ac:dyDescent="0.15">
      <c r="B355" s="315"/>
      <c r="C355" s="315"/>
      <c r="D355" s="315"/>
      <c r="E355" s="315"/>
    </row>
    <row r="356" spans="2:11" x14ac:dyDescent="0.15">
      <c r="B356" s="315"/>
      <c r="C356" s="315"/>
      <c r="D356" s="315"/>
      <c r="E356" s="315"/>
    </row>
    <row r="357" spans="2:11" x14ac:dyDescent="0.15">
      <c r="B357" s="315"/>
      <c r="C357" s="315"/>
      <c r="D357" s="315"/>
      <c r="E357" s="315"/>
    </row>
    <row r="360" spans="2:11" x14ac:dyDescent="0.15">
      <c r="B360" s="513">
        <v>600</v>
      </c>
      <c r="C360" s="513">
        <v>800</v>
      </c>
      <c r="D360" s="513">
        <v>1000</v>
      </c>
      <c r="E360" s="513">
        <v>1300</v>
      </c>
      <c r="F360" s="513">
        <v>2100</v>
      </c>
      <c r="G360" s="513">
        <v>7200</v>
      </c>
      <c r="H360" s="513">
        <v>14600</v>
      </c>
    </row>
    <row r="361" spans="2:11" x14ac:dyDescent="0.15">
      <c r="B361" s="86" t="s">
        <v>301</v>
      </c>
      <c r="C361" s="86" t="s">
        <v>289</v>
      </c>
      <c r="D361" s="86" t="s">
        <v>289</v>
      </c>
      <c r="E361" s="86" t="s">
        <v>289</v>
      </c>
      <c r="F361" s="86" t="s">
        <v>289</v>
      </c>
      <c r="G361" s="86" t="s">
        <v>289</v>
      </c>
      <c r="H361" s="86" t="s">
        <v>289</v>
      </c>
    </row>
    <row r="362" spans="2:11" x14ac:dyDescent="0.15">
      <c r="B362" s="560">
        <v>6005.7664158664102</v>
      </c>
      <c r="C362" s="560">
        <v>5981.9267938610801</v>
      </c>
      <c r="D362" s="560">
        <v>6009.6958418144795</v>
      </c>
      <c r="E362" s="560">
        <v>5888.4659668098921</v>
      </c>
      <c r="F362" s="560">
        <v>4596.4076149794146</v>
      </c>
      <c r="G362" s="560">
        <v>1365.4803400547053</v>
      </c>
      <c r="H362" s="560">
        <v>595.41161658859733</v>
      </c>
    </row>
    <row r="365" spans="2:11" ht="12" thickBot="1" x14ac:dyDescent="0.2">
      <c r="B365" t="s">
        <v>396</v>
      </c>
    </row>
    <row r="366" spans="2:11" ht="12.75" x14ac:dyDescent="0.15">
      <c r="B366" s="363"/>
      <c r="C366" s="364" t="s">
        <v>395</v>
      </c>
      <c r="D366" s="364">
        <v>600</v>
      </c>
      <c r="E366" s="363">
        <v>800</v>
      </c>
      <c r="F366" s="364">
        <v>1000</v>
      </c>
      <c r="G366" s="363">
        <v>1300</v>
      </c>
      <c r="H366" s="364">
        <v>2100</v>
      </c>
      <c r="I366" s="363">
        <v>7200</v>
      </c>
      <c r="J366" s="364">
        <v>14600</v>
      </c>
      <c r="K366" s="363" t="s">
        <v>272</v>
      </c>
    </row>
    <row r="367" spans="2:11" ht="12.75" x14ac:dyDescent="0.15">
      <c r="B367" s="550" t="s">
        <v>338</v>
      </c>
      <c r="C367" s="659" t="s">
        <v>167</v>
      </c>
      <c r="D367" s="548">
        <v>1.0550367640679396E-3</v>
      </c>
      <c r="E367" s="548">
        <v>1.0508488426744836E-3</v>
      </c>
      <c r="F367" s="548">
        <v>1.0557270487959541E-3</v>
      </c>
      <c r="G367" s="548">
        <v>1.0344305203969638E-3</v>
      </c>
      <c r="H367" s="548">
        <v>8.0745381699057163E-4</v>
      </c>
      <c r="I367" s="548">
        <v>2.398747902621977E-4</v>
      </c>
      <c r="J367" s="548">
        <v>1.0459633321644447E-4</v>
      </c>
      <c r="K367" s="550">
        <v>0.17</v>
      </c>
    </row>
    <row r="368" spans="2:11" ht="12.75" x14ac:dyDescent="0.15">
      <c r="B368" s="550" t="s">
        <v>340</v>
      </c>
      <c r="C368" s="659" t="s">
        <v>167</v>
      </c>
      <c r="D368" s="548">
        <v>1.4770514696951155E-3</v>
      </c>
      <c r="E368" s="548">
        <v>1.4711883797442773E-3</v>
      </c>
      <c r="F368" s="548">
        <v>1.4780178683143359E-3</v>
      </c>
      <c r="G368" s="548">
        <v>1.4482027285557496E-3</v>
      </c>
      <c r="H368" s="548">
        <v>1.1304353437868004E-3</v>
      </c>
      <c r="I368" s="548">
        <v>3.3582470636707678E-4</v>
      </c>
      <c r="J368" s="548">
        <v>1.4643486650302228E-4</v>
      </c>
      <c r="K368" s="550">
        <v>2.5999999999999999E-2</v>
      </c>
    </row>
    <row r="369" spans="2:11" ht="12.75" x14ac:dyDescent="0.15">
      <c r="B369" s="550" t="s">
        <v>341</v>
      </c>
      <c r="C369" s="659" t="s">
        <v>167</v>
      </c>
      <c r="D369" s="548">
        <v>1.4067156854239195E-3</v>
      </c>
      <c r="E369" s="548">
        <v>1.4011317902326448E-3</v>
      </c>
      <c r="F369" s="548">
        <v>1.4076360650612722E-3</v>
      </c>
      <c r="G369" s="548">
        <v>1.3792406938626185E-3</v>
      </c>
      <c r="H369" s="548">
        <v>1.0766050893207622E-3</v>
      </c>
      <c r="I369" s="548">
        <v>3.1983305368293028E-4</v>
      </c>
      <c r="J369" s="548">
        <v>1.3946177762192596E-4</v>
      </c>
      <c r="K369" s="550">
        <v>0.27</v>
      </c>
    </row>
    <row r="370" spans="2:11" ht="12.75" x14ac:dyDescent="0.15">
      <c r="B370" s="550" t="s">
        <v>342</v>
      </c>
      <c r="C370" s="659" t="s">
        <v>167</v>
      </c>
      <c r="D370" s="548">
        <v>3.516789213559799E-3</v>
      </c>
      <c r="E370" s="548">
        <v>3.5028294755816126E-3</v>
      </c>
      <c r="F370" s="548">
        <v>3.5190901626531807E-3</v>
      </c>
      <c r="G370" s="548">
        <v>3.4481017346565468E-3</v>
      </c>
      <c r="H370" s="548">
        <v>2.6915127233019059E-3</v>
      </c>
      <c r="I370" s="548">
        <v>7.9958263420732572E-4</v>
      </c>
      <c r="J370" s="548">
        <v>3.4865444405481495E-4</v>
      </c>
      <c r="K370" s="550">
        <v>1.29</v>
      </c>
    </row>
    <row r="371" spans="2:11" ht="12.75" x14ac:dyDescent="0.15">
      <c r="B371" s="550" t="s">
        <v>343</v>
      </c>
      <c r="C371" s="659" t="s">
        <v>167</v>
      </c>
      <c r="D371" s="548">
        <v>3.1651102922038189E-3</v>
      </c>
      <c r="E371" s="548">
        <v>3.1525465280234509E-3</v>
      </c>
      <c r="F371" s="548">
        <v>3.1671811463878622E-3</v>
      </c>
      <c r="G371" s="548">
        <v>3.1032915611908917E-3</v>
      </c>
      <c r="H371" s="548">
        <v>2.4223614509717149E-3</v>
      </c>
      <c r="I371" s="548">
        <v>7.1962437078659303E-4</v>
      </c>
      <c r="J371" s="548">
        <v>3.1378899964933337E-4</v>
      </c>
      <c r="K371" s="550">
        <v>1.0999999999999999E-2</v>
      </c>
    </row>
    <row r="372" spans="2:11" ht="12.75" x14ac:dyDescent="0.15">
      <c r="B372" s="550" t="s">
        <v>345</v>
      </c>
      <c r="C372" s="659" t="s">
        <v>167</v>
      </c>
      <c r="D372" s="548">
        <v>1.5825551461019095E-3</v>
      </c>
      <c r="E372" s="548">
        <v>1.5762732640117255E-3</v>
      </c>
      <c r="F372" s="548">
        <v>1.5835905731939311E-3</v>
      </c>
      <c r="G372" s="548">
        <v>1.5516457805954459E-3</v>
      </c>
      <c r="H372" s="548">
        <v>1.2111807254858574E-3</v>
      </c>
      <c r="I372" s="548">
        <v>3.5981218539329652E-4</v>
      </c>
      <c r="J372" s="548">
        <v>1.5689449982466669E-4</v>
      </c>
      <c r="K372" s="550">
        <v>3.7999999999999999E-2</v>
      </c>
    </row>
    <row r="373" spans="2:11" ht="12.75" x14ac:dyDescent="0.15">
      <c r="B373" s="550" t="s">
        <v>346</v>
      </c>
      <c r="C373" s="659" t="s">
        <v>167</v>
      </c>
      <c r="D373" s="548">
        <v>2.9892708315258287E-3</v>
      </c>
      <c r="E373" s="548">
        <v>2.9774050542443701E-3</v>
      </c>
      <c r="F373" s="548">
        <v>2.9912266382552035E-3</v>
      </c>
      <c r="G373" s="548">
        <v>2.9308864744580642E-3</v>
      </c>
      <c r="H373" s="548">
        <v>2.2877858148066194E-3</v>
      </c>
      <c r="I373" s="548">
        <v>6.7964523907622679E-4</v>
      </c>
      <c r="J373" s="548">
        <v>2.9635627744659267E-4</v>
      </c>
      <c r="K373" s="550">
        <v>0.18</v>
      </c>
    </row>
    <row r="374" spans="2:11" ht="12.75" x14ac:dyDescent="0.15">
      <c r="B374" s="550" t="s">
        <v>361</v>
      </c>
      <c r="C374" s="659" t="s">
        <v>167</v>
      </c>
      <c r="D374" s="548">
        <v>2.2859129888138695E-3</v>
      </c>
      <c r="E374" s="548">
        <v>2.2768391591280481E-3</v>
      </c>
      <c r="F374" s="548">
        <v>2.2874086057245676E-3</v>
      </c>
      <c r="G374" s="548">
        <v>2.2412661275267552E-3</v>
      </c>
      <c r="H374" s="548">
        <v>1.7494832701462387E-3</v>
      </c>
      <c r="I374" s="548">
        <v>5.1972871223476174E-4</v>
      </c>
      <c r="J374" s="548">
        <v>2.2662538863562969E-4</v>
      </c>
      <c r="K374" s="550">
        <v>8.9999999999999993E-3</v>
      </c>
    </row>
    <row r="375" spans="2:11" ht="12.75" x14ac:dyDescent="0.15">
      <c r="B375" s="550" t="s">
        <v>347</v>
      </c>
      <c r="C375" s="659" t="s">
        <v>167</v>
      </c>
      <c r="D375" s="548">
        <v>6.8577389664416068E-3</v>
      </c>
      <c r="E375" s="548">
        <v>6.830517477384143E-3</v>
      </c>
      <c r="F375" s="548">
        <v>6.8622258171737015E-3</v>
      </c>
      <c r="G375" s="548">
        <v>6.7237983825802648E-3</v>
      </c>
      <c r="H375" s="548">
        <v>5.2484498104387149E-3</v>
      </c>
      <c r="I375" s="548">
        <v>1.559186136704285E-3</v>
      </c>
      <c r="J375" s="548">
        <v>6.7987616590688897E-4</v>
      </c>
      <c r="K375" s="550">
        <v>1.45</v>
      </c>
    </row>
    <row r="376" spans="2:11" ht="12.75" x14ac:dyDescent="0.15">
      <c r="B376" s="10" t="s">
        <v>348</v>
      </c>
      <c r="C376" s="659" t="s">
        <v>167</v>
      </c>
      <c r="D376" s="548">
        <v>2.1100735281358793E-3</v>
      </c>
      <c r="E376" s="548">
        <v>2.1016976853489673E-3</v>
      </c>
      <c r="F376" s="548">
        <v>2.1114540975919081E-3</v>
      </c>
      <c r="G376" s="548">
        <v>2.0688610407939277E-3</v>
      </c>
      <c r="H376" s="548">
        <v>1.6149076339811433E-3</v>
      </c>
      <c r="I376" s="548">
        <v>4.7974958052439539E-4</v>
      </c>
      <c r="J376" s="548">
        <v>2.0919266643288893E-4</v>
      </c>
      <c r="K376" s="10">
        <v>8.9999999999999993E-3</v>
      </c>
    </row>
    <row r="377" spans="2:11" ht="12.75" x14ac:dyDescent="0.15">
      <c r="B377" s="10" t="s">
        <v>349</v>
      </c>
      <c r="C377" s="659" t="s">
        <v>167</v>
      </c>
      <c r="D377" s="548">
        <v>2.1100735281358793E-3</v>
      </c>
      <c r="E377" s="548">
        <v>2.1016976853489673E-3</v>
      </c>
      <c r="F377" s="548">
        <v>2.1114540975919081E-3</v>
      </c>
      <c r="G377" s="548">
        <v>2.0688610407939277E-3</v>
      </c>
      <c r="H377" s="548">
        <v>1.6149076339811433E-3</v>
      </c>
      <c r="I377" s="548">
        <v>4.7974958052439539E-4</v>
      </c>
      <c r="J377" s="548">
        <v>2.0919266643288893E-4</v>
      </c>
      <c r="K377" s="10">
        <v>8.9999999999999993E-3</v>
      </c>
    </row>
    <row r="378" spans="2:11" ht="12.75" x14ac:dyDescent="0.15">
      <c r="B378" s="10" t="s">
        <v>350</v>
      </c>
      <c r="C378" s="659" t="s">
        <v>167</v>
      </c>
      <c r="D378" s="548">
        <v>2.1100735281358793E-3</v>
      </c>
      <c r="E378" s="548">
        <v>2.1016976853489673E-3</v>
      </c>
      <c r="F378" s="548">
        <v>2.1114540975919081E-3</v>
      </c>
      <c r="G378" s="548">
        <v>2.0688610407939277E-3</v>
      </c>
      <c r="H378" s="548">
        <v>1.6149076339811433E-3</v>
      </c>
      <c r="I378" s="548">
        <v>4.7974958052439539E-4</v>
      </c>
      <c r="J378" s="548">
        <v>2.0919266643288893E-4</v>
      </c>
      <c r="K378" s="10">
        <v>8.9999999999999993E-3</v>
      </c>
    </row>
    <row r="379" spans="2:11" ht="12.75" x14ac:dyDescent="0.15">
      <c r="B379" s="10" t="s">
        <v>351</v>
      </c>
      <c r="C379" s="659" t="s">
        <v>167</v>
      </c>
      <c r="D379" s="548">
        <v>2.1100735281358793E-3</v>
      </c>
      <c r="E379" s="548">
        <v>2.1016976853489673E-3</v>
      </c>
      <c r="F379" s="548">
        <v>2.1114540975919081E-3</v>
      </c>
      <c r="G379" s="548">
        <v>2.0688610407939277E-3</v>
      </c>
      <c r="H379" s="548">
        <v>1.6149076339811433E-3</v>
      </c>
      <c r="I379" s="548">
        <v>4.7974958052439539E-4</v>
      </c>
      <c r="J379" s="548">
        <v>2.0919266643288893E-4</v>
      </c>
      <c r="K379" s="10">
        <v>8.9999999999999993E-3</v>
      </c>
    </row>
  </sheetData>
  <phoneticPr fontId="12" type="noConversion"/>
  <conditionalFormatting sqref="R229:R242">
    <cfRule type="cellIs" dxfId="2" priority="1" operator="lessThan">
      <formula>0</formula>
    </cfRule>
    <cfRule type="cellIs" dxfId="1" priority="2" operator="greaterThan">
      <formula>1</formula>
    </cfRule>
  </conditionalFormatting>
  <pageMargins left="0.7" right="0.7" top="0.75" bottom="0.75" header="0.3" footer="0.3"/>
  <headerFooter>
    <oddHeader>&amp;R&amp;"Arial Black"&amp;10&amp;K4099DA INTERNAL&amp;1#_x000D_</oddHeader>
    <oddFooter>&amp;C_x000D_&amp;1#&amp;"Verdana"&amp;7&amp;K000000 Confidential</oddFooter>
  </headerFooter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2F760-88F9-4DEB-AA81-A08357AC962B}">
  <dimension ref="A1:M39"/>
  <sheetViews>
    <sheetView zoomScale="80" zoomScaleNormal="80" workbookViewId="0"/>
  </sheetViews>
  <sheetFormatPr defaultRowHeight="11.25" x14ac:dyDescent="0.15"/>
  <cols>
    <col min="12" max="12" width="12" bestFit="1" customWidth="1"/>
  </cols>
  <sheetData>
    <row r="1" spans="1:13" x14ac:dyDescent="0.15">
      <c r="A1" t="s">
        <v>80</v>
      </c>
    </row>
    <row r="2" spans="1:13" x14ac:dyDescent="0.15">
      <c r="C2" t="s">
        <v>478</v>
      </c>
      <c r="E2" t="s">
        <v>479</v>
      </c>
      <c r="G2" t="s">
        <v>480</v>
      </c>
    </row>
    <row r="3" spans="1:13" x14ac:dyDescent="0.15">
      <c r="B3" t="s">
        <v>481</v>
      </c>
      <c r="C3">
        <v>775</v>
      </c>
      <c r="D3" t="s">
        <v>481</v>
      </c>
      <c r="E3">
        <v>17.5</v>
      </c>
      <c r="F3" t="s">
        <v>482</v>
      </c>
      <c r="G3">
        <v>500</v>
      </c>
      <c r="K3" t="s">
        <v>483</v>
      </c>
      <c r="L3" s="691">
        <v>2500</v>
      </c>
      <c r="M3" t="s">
        <v>484</v>
      </c>
    </row>
    <row r="4" spans="1:13" x14ac:dyDescent="0.15">
      <c r="K4" t="s">
        <v>485</v>
      </c>
      <c r="L4" s="691">
        <v>1000</v>
      </c>
      <c r="M4" t="s">
        <v>484</v>
      </c>
    </row>
    <row r="5" spans="1:13" x14ac:dyDescent="0.15">
      <c r="K5" t="s">
        <v>486</v>
      </c>
      <c r="L5" s="691">
        <v>1.3</v>
      </c>
      <c r="M5" t="s">
        <v>484</v>
      </c>
    </row>
    <row r="6" spans="1:13" x14ac:dyDescent="0.15">
      <c r="K6" t="s">
        <v>487</v>
      </c>
      <c r="L6" s="691">
        <v>285</v>
      </c>
      <c r="M6" t="s">
        <v>488</v>
      </c>
    </row>
    <row r="7" spans="1:13" x14ac:dyDescent="0.15">
      <c r="B7" t="s">
        <v>489</v>
      </c>
      <c r="D7" t="s">
        <v>490</v>
      </c>
      <c r="F7" t="s">
        <v>491</v>
      </c>
      <c r="H7" t="s">
        <v>492</v>
      </c>
      <c r="K7" t="s">
        <v>493</v>
      </c>
      <c r="L7" s="691">
        <v>15</v>
      </c>
      <c r="M7" t="s">
        <v>494</v>
      </c>
    </row>
    <row r="8" spans="1:13" x14ac:dyDescent="0.15">
      <c r="B8" s="693">
        <f>E3/1000</f>
        <v>1.7500000000000002E-2</v>
      </c>
      <c r="C8" t="s">
        <v>80</v>
      </c>
      <c r="D8" s="693">
        <f>B8/10</f>
        <v>1.7500000000000003E-3</v>
      </c>
      <c r="E8" t="s">
        <v>80</v>
      </c>
      <c r="F8" s="693">
        <f>(L32/L22*B8*1000)/L39</f>
        <v>3.0333442454684209E-2</v>
      </c>
      <c r="G8" t="s">
        <v>495</v>
      </c>
      <c r="H8" s="693">
        <f>(L36/L34*D8*1000)/L38</f>
        <v>1.1473913043478261E-2</v>
      </c>
      <c r="I8" t="s">
        <v>495</v>
      </c>
      <c r="K8" t="s">
        <v>496</v>
      </c>
      <c r="L8" s="691">
        <v>0.1</v>
      </c>
      <c r="M8" t="s">
        <v>497</v>
      </c>
    </row>
    <row r="9" spans="1:13" x14ac:dyDescent="0.15">
      <c r="K9" t="s">
        <v>498</v>
      </c>
      <c r="L9" s="691">
        <v>0.9</v>
      </c>
      <c r="M9" t="s">
        <v>497</v>
      </c>
    </row>
    <row r="10" spans="1:13" x14ac:dyDescent="0.15">
      <c r="K10" t="s">
        <v>499</v>
      </c>
      <c r="L10" s="691">
        <v>0.1</v>
      </c>
      <c r="M10" t="s">
        <v>500</v>
      </c>
    </row>
    <row r="11" spans="1:13" x14ac:dyDescent="0.15">
      <c r="K11" t="s">
        <v>501</v>
      </c>
      <c r="L11" s="691">
        <v>0.2</v>
      </c>
      <c r="M11" t="s">
        <v>497</v>
      </c>
    </row>
    <row r="12" spans="1:13" x14ac:dyDescent="0.15">
      <c r="K12" t="s">
        <v>502</v>
      </c>
      <c r="L12" s="691">
        <v>0.8</v>
      </c>
      <c r="M12" t="s">
        <v>497</v>
      </c>
    </row>
    <row r="13" spans="1:13" x14ac:dyDescent="0.15">
      <c r="K13" t="s">
        <v>503</v>
      </c>
      <c r="L13" s="691">
        <v>0.05</v>
      </c>
      <c r="M13" t="s">
        <v>500</v>
      </c>
    </row>
    <row r="14" spans="1:13" x14ac:dyDescent="0.15">
      <c r="K14" t="s">
        <v>504</v>
      </c>
      <c r="L14" s="691">
        <v>0.6</v>
      </c>
      <c r="M14" t="s">
        <v>497</v>
      </c>
    </row>
    <row r="15" spans="1:13" x14ac:dyDescent="0.15">
      <c r="K15" t="s">
        <v>505</v>
      </c>
      <c r="L15" s="691">
        <v>0.2</v>
      </c>
      <c r="M15" t="s">
        <v>497</v>
      </c>
    </row>
    <row r="16" spans="1:13" x14ac:dyDescent="0.15">
      <c r="K16" t="s">
        <v>506</v>
      </c>
      <c r="L16" s="691">
        <v>0.2</v>
      </c>
      <c r="M16" t="s">
        <v>497</v>
      </c>
    </row>
    <row r="17" spans="11:13" x14ac:dyDescent="0.15">
      <c r="K17" t="s">
        <v>507</v>
      </c>
      <c r="L17" s="691">
        <v>0.02</v>
      </c>
      <c r="M17" t="s">
        <v>500</v>
      </c>
    </row>
    <row r="18" spans="11:13" x14ac:dyDescent="0.15">
      <c r="K18" t="s">
        <v>508</v>
      </c>
      <c r="L18" s="691">
        <v>3.4000000000000002E-2</v>
      </c>
      <c r="M18" t="s">
        <v>500</v>
      </c>
    </row>
    <row r="19" spans="11:13" x14ac:dyDescent="0.15">
      <c r="K19" t="s">
        <v>509</v>
      </c>
      <c r="L19" s="691">
        <v>8.3140000000000001</v>
      </c>
      <c r="M19" s="691" t="s">
        <v>510</v>
      </c>
    </row>
    <row r="22" spans="11:13" x14ac:dyDescent="0.15">
      <c r="K22" t="s">
        <v>511</v>
      </c>
      <c r="L22" s="693">
        <f>(L14*L3)+L15*L4+L16*L5</f>
        <v>1700.26</v>
      </c>
      <c r="M22" t="s">
        <v>512</v>
      </c>
    </row>
    <row r="23" spans="11:13" x14ac:dyDescent="0.15">
      <c r="K23" t="s">
        <v>513</v>
      </c>
      <c r="L23" s="692">
        <v>80</v>
      </c>
      <c r="M23" t="s">
        <v>514</v>
      </c>
    </row>
    <row r="24" spans="11:13" x14ac:dyDescent="0.15">
      <c r="K24" t="s">
        <v>515</v>
      </c>
      <c r="L24" s="693">
        <f>L17*L23</f>
        <v>1.6</v>
      </c>
      <c r="M24" t="s">
        <v>514</v>
      </c>
    </row>
    <row r="26" spans="11:13" x14ac:dyDescent="0.15">
      <c r="K26" t="s">
        <v>516</v>
      </c>
      <c r="L26" s="692">
        <v>115</v>
      </c>
      <c r="M26" t="s">
        <v>517</v>
      </c>
    </row>
    <row r="27" spans="11:13" x14ac:dyDescent="0.15">
      <c r="K27" t="s">
        <v>518</v>
      </c>
      <c r="L27" s="692">
        <v>102.14</v>
      </c>
      <c r="M27" t="s">
        <v>519</v>
      </c>
    </row>
    <row r="28" spans="11:13" x14ac:dyDescent="0.15">
      <c r="K28" t="s">
        <v>520</v>
      </c>
      <c r="L28" s="692">
        <v>106000</v>
      </c>
      <c r="M28" t="s">
        <v>80</v>
      </c>
    </row>
    <row r="29" spans="11:13" x14ac:dyDescent="0.15">
      <c r="K29" t="s">
        <v>521</v>
      </c>
      <c r="L29" s="693">
        <f>(L26*L27)/L28</f>
        <v>0.1108122641509434</v>
      </c>
      <c r="M29" t="s">
        <v>522</v>
      </c>
    </row>
    <row r="30" spans="11:13" x14ac:dyDescent="0.15">
      <c r="K30" t="s">
        <v>523</v>
      </c>
      <c r="L30" s="693">
        <f>L29/(L19*L6)</f>
        <v>4.6766293232275042E-5</v>
      </c>
    </row>
    <row r="32" spans="11:13" x14ac:dyDescent="0.15">
      <c r="K32" t="s">
        <v>524</v>
      </c>
      <c r="L32" s="693">
        <f>L16*L30+L15+(L14*(L24/1000)*L3)</f>
        <v>2.6000093532586463</v>
      </c>
      <c r="M32" t="s">
        <v>497</v>
      </c>
    </row>
    <row r="34" spans="11:13" x14ac:dyDescent="0.15">
      <c r="K34" t="s">
        <v>525</v>
      </c>
      <c r="L34" s="693">
        <f>L8*L3+L9*L4</f>
        <v>1150</v>
      </c>
      <c r="M34" t="s">
        <v>71</v>
      </c>
    </row>
    <row r="35" spans="11:13" x14ac:dyDescent="0.15">
      <c r="K35" t="s">
        <v>526</v>
      </c>
      <c r="L35" s="693">
        <f>L10*L23</f>
        <v>8</v>
      </c>
      <c r="M35" t="s">
        <v>514</v>
      </c>
    </row>
    <row r="36" spans="11:13" x14ac:dyDescent="0.15">
      <c r="K36" t="s">
        <v>527</v>
      </c>
      <c r="L36" s="693">
        <f>L9+L8*L35/1000*L3</f>
        <v>2.9</v>
      </c>
      <c r="M36" t="s">
        <v>497</v>
      </c>
    </row>
    <row r="38" spans="11:13" x14ac:dyDescent="0.15">
      <c r="K38" s="25" t="s">
        <v>59</v>
      </c>
      <c r="L38">
        <f>L3*L11/(L3*L11+L4*L12)</f>
        <v>0.38461538461538464</v>
      </c>
      <c r="M38" t="s">
        <v>304</v>
      </c>
    </row>
    <row r="39" spans="11:13" x14ac:dyDescent="0.15">
      <c r="K39" t="s">
        <v>529</v>
      </c>
      <c r="L39">
        <f>L3*L14/L22</f>
        <v>0.88221801371554942</v>
      </c>
      <c r="M39" t="s">
        <v>304</v>
      </c>
    </row>
  </sheetData>
  <pageMargins left="0.7" right="0.7" top="0.75" bottom="0.75" header="0.3" footer="0.3"/>
  <headerFooter>
    <oddHeader>&amp;R&amp;"Arial Black"&amp;10&amp;K4099DA INTERNAL&amp;1#_x000D_</oddHeader>
    <oddFooter>&amp;C_x000D_&amp;1#&amp;"Verdana"&amp;7&amp;K000000 Confidential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B1B0E-95A8-4ECE-90BD-3C6B09925159}">
  <dimension ref="A1:M39"/>
  <sheetViews>
    <sheetView zoomScale="80" zoomScaleNormal="80" workbookViewId="0"/>
  </sheetViews>
  <sheetFormatPr defaultRowHeight="11.25" x14ac:dyDescent="0.15"/>
  <sheetData>
    <row r="1" spans="1:13" x14ac:dyDescent="0.15">
      <c r="A1" t="s">
        <v>80</v>
      </c>
    </row>
    <row r="2" spans="1:13" x14ac:dyDescent="0.15">
      <c r="C2" t="s">
        <v>478</v>
      </c>
      <c r="E2" t="s">
        <v>479</v>
      </c>
      <c r="G2" t="s">
        <v>480</v>
      </c>
    </row>
    <row r="3" spans="1:13" x14ac:dyDescent="0.15">
      <c r="B3" t="s">
        <v>481</v>
      </c>
      <c r="D3" t="s">
        <v>481</v>
      </c>
      <c r="E3">
        <v>20.5</v>
      </c>
      <c r="F3" t="s">
        <v>482</v>
      </c>
      <c r="K3" t="s">
        <v>483</v>
      </c>
      <c r="L3" s="691">
        <v>2500</v>
      </c>
      <c r="M3" t="s">
        <v>484</v>
      </c>
    </row>
    <row r="4" spans="1:13" x14ac:dyDescent="0.15">
      <c r="K4" t="s">
        <v>485</v>
      </c>
      <c r="L4" s="691">
        <v>1000</v>
      </c>
      <c r="M4" t="s">
        <v>484</v>
      </c>
    </row>
    <row r="5" spans="1:13" x14ac:dyDescent="0.15">
      <c r="K5" t="s">
        <v>486</v>
      </c>
      <c r="L5" s="691">
        <v>1.3</v>
      </c>
      <c r="M5" t="s">
        <v>484</v>
      </c>
    </row>
    <row r="6" spans="1:13" x14ac:dyDescent="0.15">
      <c r="K6" t="s">
        <v>487</v>
      </c>
      <c r="L6" s="691">
        <v>285</v>
      </c>
      <c r="M6" t="s">
        <v>488</v>
      </c>
    </row>
    <row r="7" spans="1:13" x14ac:dyDescent="0.15">
      <c r="B7" t="s">
        <v>489</v>
      </c>
      <c r="D7" t="s">
        <v>490</v>
      </c>
      <c r="F7" t="s">
        <v>491</v>
      </c>
      <c r="H7" t="s">
        <v>492</v>
      </c>
      <c r="K7" t="s">
        <v>493</v>
      </c>
      <c r="L7" s="691">
        <v>15</v>
      </c>
      <c r="M7" t="s">
        <v>494</v>
      </c>
    </row>
    <row r="8" spans="1:13" x14ac:dyDescent="0.15">
      <c r="B8" s="693">
        <f>E3/1000</f>
        <v>2.0500000000000001E-2</v>
      </c>
      <c r="C8" t="s">
        <v>80</v>
      </c>
      <c r="D8" s="693">
        <f>B8/10</f>
        <v>2.0500000000000002E-3</v>
      </c>
      <c r="E8" t="s">
        <v>80</v>
      </c>
      <c r="F8" s="693">
        <f>(L32/L22*B8*1000)/L39</f>
        <v>0.17453374938468033</v>
      </c>
      <c r="G8" t="s">
        <v>495</v>
      </c>
      <c r="H8" s="693">
        <f>(L36/L34*D8*1000)/L38</f>
        <v>5.2720652173913043E-2</v>
      </c>
      <c r="I8" t="s">
        <v>495</v>
      </c>
      <c r="K8" t="s">
        <v>496</v>
      </c>
      <c r="L8" s="691">
        <v>0.1</v>
      </c>
      <c r="M8" t="s">
        <v>497</v>
      </c>
    </row>
    <row r="9" spans="1:13" x14ac:dyDescent="0.15">
      <c r="K9" t="s">
        <v>498</v>
      </c>
      <c r="L9" s="691">
        <v>0.9</v>
      </c>
      <c r="M9" t="s">
        <v>497</v>
      </c>
    </row>
    <row r="10" spans="1:13" x14ac:dyDescent="0.15">
      <c r="K10" t="s">
        <v>499</v>
      </c>
      <c r="L10" s="691">
        <v>0.1</v>
      </c>
      <c r="M10" t="s">
        <v>500</v>
      </c>
    </row>
    <row r="11" spans="1:13" x14ac:dyDescent="0.15">
      <c r="K11" t="s">
        <v>501</v>
      </c>
      <c r="L11" s="691">
        <v>0.2</v>
      </c>
      <c r="M11" t="s">
        <v>497</v>
      </c>
    </row>
    <row r="12" spans="1:13" x14ac:dyDescent="0.15">
      <c r="K12" t="s">
        <v>502</v>
      </c>
      <c r="L12" s="691">
        <v>0.8</v>
      </c>
      <c r="M12" t="s">
        <v>497</v>
      </c>
    </row>
    <row r="13" spans="1:13" x14ac:dyDescent="0.15">
      <c r="K13" t="s">
        <v>503</v>
      </c>
      <c r="L13" s="691">
        <v>0.05</v>
      </c>
      <c r="M13" t="s">
        <v>500</v>
      </c>
    </row>
    <row r="14" spans="1:13" x14ac:dyDescent="0.15">
      <c r="K14" t="s">
        <v>504</v>
      </c>
      <c r="L14" s="691">
        <v>0.6</v>
      </c>
      <c r="M14" t="s">
        <v>497</v>
      </c>
    </row>
    <row r="15" spans="1:13" x14ac:dyDescent="0.15">
      <c r="K15" t="s">
        <v>505</v>
      </c>
      <c r="L15" s="691">
        <v>0.2</v>
      </c>
      <c r="M15" t="s">
        <v>497</v>
      </c>
    </row>
    <row r="16" spans="1:13" x14ac:dyDescent="0.15">
      <c r="K16" t="s">
        <v>506</v>
      </c>
      <c r="L16" s="691">
        <v>0.2</v>
      </c>
      <c r="M16" t="s">
        <v>497</v>
      </c>
    </row>
    <row r="17" spans="11:13" x14ac:dyDescent="0.15">
      <c r="K17" t="s">
        <v>507</v>
      </c>
      <c r="L17" s="691">
        <v>0.02</v>
      </c>
      <c r="M17" t="s">
        <v>500</v>
      </c>
    </row>
    <row r="18" spans="11:13" x14ac:dyDescent="0.15">
      <c r="K18" t="s">
        <v>508</v>
      </c>
      <c r="L18" s="691">
        <v>3.4000000000000002E-2</v>
      </c>
      <c r="M18" t="s">
        <v>500</v>
      </c>
    </row>
    <row r="19" spans="11:13" x14ac:dyDescent="0.15">
      <c r="K19" t="s">
        <v>509</v>
      </c>
      <c r="L19" s="691">
        <v>8.3140000000000001</v>
      </c>
      <c r="M19" s="691" t="s">
        <v>510</v>
      </c>
    </row>
    <row r="22" spans="11:13" x14ac:dyDescent="0.15">
      <c r="K22" t="s">
        <v>511</v>
      </c>
      <c r="L22" s="693">
        <f>(L14*L3)+L15*L4+L16*L5</f>
        <v>1700.26</v>
      </c>
      <c r="M22" t="s">
        <v>512</v>
      </c>
    </row>
    <row r="23" spans="11:13" x14ac:dyDescent="0.15">
      <c r="K23" t="s">
        <v>513</v>
      </c>
      <c r="L23" s="692">
        <v>419</v>
      </c>
      <c r="M23" t="s">
        <v>514</v>
      </c>
    </row>
    <row r="24" spans="11:13" x14ac:dyDescent="0.15">
      <c r="K24" t="s">
        <v>515</v>
      </c>
      <c r="L24" s="693">
        <f>L17*L23</f>
        <v>8.3800000000000008</v>
      </c>
      <c r="M24" t="s">
        <v>514</v>
      </c>
    </row>
    <row r="26" spans="11:13" x14ac:dyDescent="0.15">
      <c r="K26" t="s">
        <v>516</v>
      </c>
      <c r="L26" s="692">
        <v>314000</v>
      </c>
      <c r="M26" t="s">
        <v>517</v>
      </c>
    </row>
    <row r="27" spans="11:13" x14ac:dyDescent="0.15">
      <c r="K27" t="s">
        <v>518</v>
      </c>
      <c r="L27" s="692">
        <v>31.056999999999999</v>
      </c>
      <c r="M27" t="s">
        <v>519</v>
      </c>
    </row>
    <row r="28" spans="11:13" x14ac:dyDescent="0.15">
      <c r="K28" t="s">
        <v>520</v>
      </c>
      <c r="L28" s="692">
        <v>1080000</v>
      </c>
      <c r="M28" t="s">
        <v>80</v>
      </c>
    </row>
    <row r="29" spans="11:13" x14ac:dyDescent="0.15">
      <c r="K29" t="s">
        <v>521</v>
      </c>
      <c r="L29" s="693">
        <f>(L26*L27)/L28</f>
        <v>9.0295351851851855</v>
      </c>
      <c r="M29" t="s">
        <v>522</v>
      </c>
    </row>
    <row r="30" spans="11:13" x14ac:dyDescent="0.15">
      <c r="K30" t="s">
        <v>523</v>
      </c>
      <c r="L30" s="693">
        <f>L29/(L19*L6)</f>
        <v>3.8107504928002163E-3</v>
      </c>
    </row>
    <row r="32" spans="11:13" x14ac:dyDescent="0.15">
      <c r="K32" t="s">
        <v>524</v>
      </c>
      <c r="L32" s="693">
        <f>L16*L30+L15+(L14*(L24/1000)*L3)</f>
        <v>12.770762150098561</v>
      </c>
      <c r="M32" t="s">
        <v>497</v>
      </c>
    </row>
    <row r="34" spans="11:13" x14ac:dyDescent="0.15">
      <c r="K34" t="s">
        <v>525</v>
      </c>
      <c r="L34" s="693">
        <f>L8*L3+L9*L4</f>
        <v>1150</v>
      </c>
      <c r="M34" t="s">
        <v>71</v>
      </c>
    </row>
    <row r="35" spans="11:13" x14ac:dyDescent="0.15">
      <c r="K35" t="s">
        <v>526</v>
      </c>
      <c r="L35" s="693">
        <f>L10*L23</f>
        <v>41.900000000000006</v>
      </c>
      <c r="M35" t="s">
        <v>514</v>
      </c>
    </row>
    <row r="36" spans="11:13" x14ac:dyDescent="0.15">
      <c r="K36" t="s">
        <v>527</v>
      </c>
      <c r="L36" s="693">
        <f>L9+L8*L35/1000*L3</f>
        <v>11.375</v>
      </c>
      <c r="M36" t="s">
        <v>497</v>
      </c>
    </row>
    <row r="38" spans="11:13" x14ac:dyDescent="0.15">
      <c r="K38" s="25" t="s">
        <v>59</v>
      </c>
      <c r="L38">
        <f>L3*L11/(L3*L11+L4*L12)</f>
        <v>0.38461538461538464</v>
      </c>
      <c r="M38" t="s">
        <v>304</v>
      </c>
    </row>
    <row r="39" spans="11:13" x14ac:dyDescent="0.15">
      <c r="K39" t="s">
        <v>529</v>
      </c>
      <c r="L39">
        <f>L3*L14/L22</f>
        <v>0.88221801371554942</v>
      </c>
      <c r="M39" t="s">
        <v>304</v>
      </c>
    </row>
  </sheetData>
  <pageMargins left="0.7" right="0.7" top="0.75" bottom="0.75" header="0.3" footer="0.3"/>
  <headerFooter>
    <oddHeader>&amp;R&amp;"Arial Black"&amp;10&amp;K4099DA INTERNAL&amp;1#_x000D_</oddHeader>
    <oddFooter>&amp;C_x000D_&amp;1#&amp;"Verdana"&amp;7&amp;K000000 Confidential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A985F-5F6A-44C6-BC88-52BFDE6ADBB6}">
  <dimension ref="A1:M39"/>
  <sheetViews>
    <sheetView zoomScale="80" zoomScaleNormal="80" workbookViewId="0"/>
  </sheetViews>
  <sheetFormatPr defaultRowHeight="11.25" x14ac:dyDescent="0.15"/>
  <sheetData>
    <row r="1" spans="1:13" x14ac:dyDescent="0.15">
      <c r="A1" t="s">
        <v>80</v>
      </c>
    </row>
    <row r="2" spans="1:13" x14ac:dyDescent="0.15">
      <c r="C2" t="s">
        <v>478</v>
      </c>
      <c r="E2" t="s">
        <v>479</v>
      </c>
      <c r="G2" t="s">
        <v>480</v>
      </c>
    </row>
    <row r="3" spans="1:13" x14ac:dyDescent="0.15">
      <c r="B3" t="s">
        <v>481</v>
      </c>
      <c r="D3" t="s">
        <v>481</v>
      </c>
      <c r="E3">
        <v>16.8</v>
      </c>
      <c r="F3" t="s">
        <v>482</v>
      </c>
      <c r="K3" t="s">
        <v>483</v>
      </c>
      <c r="L3" s="691">
        <v>2500</v>
      </c>
      <c r="M3" t="s">
        <v>484</v>
      </c>
    </row>
    <row r="4" spans="1:13" x14ac:dyDescent="0.15">
      <c r="K4" t="s">
        <v>485</v>
      </c>
      <c r="L4" s="691">
        <v>1000</v>
      </c>
      <c r="M4" t="s">
        <v>484</v>
      </c>
    </row>
    <row r="5" spans="1:13" x14ac:dyDescent="0.15">
      <c r="K5" t="s">
        <v>486</v>
      </c>
      <c r="L5" s="691">
        <v>1.3</v>
      </c>
      <c r="M5" t="s">
        <v>484</v>
      </c>
    </row>
    <row r="6" spans="1:13" x14ac:dyDescent="0.15">
      <c r="K6" t="s">
        <v>487</v>
      </c>
      <c r="L6" s="691">
        <v>285</v>
      </c>
      <c r="M6" t="s">
        <v>488</v>
      </c>
    </row>
    <row r="7" spans="1:13" x14ac:dyDescent="0.15">
      <c r="B7" t="s">
        <v>489</v>
      </c>
      <c r="D7" t="s">
        <v>490</v>
      </c>
      <c r="F7" t="s">
        <v>491</v>
      </c>
      <c r="H7" t="s">
        <v>530</v>
      </c>
      <c r="K7" t="s">
        <v>493</v>
      </c>
      <c r="L7" s="691">
        <v>15</v>
      </c>
      <c r="M7" t="s">
        <v>494</v>
      </c>
    </row>
    <row r="8" spans="1:13" x14ac:dyDescent="0.15">
      <c r="B8" s="693">
        <f>E3/1000</f>
        <v>1.6800000000000002E-2</v>
      </c>
      <c r="C8" t="s">
        <v>80</v>
      </c>
      <c r="D8" s="693">
        <f>B8/10</f>
        <v>1.6800000000000003E-3</v>
      </c>
      <c r="E8" t="s">
        <v>80</v>
      </c>
      <c r="F8" s="693">
        <f>(L32/L22*B8*1000)/L39</f>
        <v>1.0549792224891405E-2</v>
      </c>
      <c r="G8" t="s">
        <v>495</v>
      </c>
      <c r="H8" s="693">
        <f>(L36/L34*D8*1000)/L38</f>
        <v>5.76576E-3</v>
      </c>
      <c r="I8" t="s">
        <v>495</v>
      </c>
      <c r="K8" t="s">
        <v>496</v>
      </c>
      <c r="L8" s="691">
        <v>0.1</v>
      </c>
      <c r="M8" t="s">
        <v>497</v>
      </c>
    </row>
    <row r="9" spans="1:13" x14ac:dyDescent="0.15">
      <c r="K9" t="s">
        <v>498</v>
      </c>
      <c r="L9" s="691">
        <v>0.9</v>
      </c>
      <c r="M9" t="s">
        <v>497</v>
      </c>
    </row>
    <row r="10" spans="1:13" x14ac:dyDescent="0.15">
      <c r="K10" t="s">
        <v>499</v>
      </c>
      <c r="L10" s="691">
        <v>0.1</v>
      </c>
      <c r="M10" t="s">
        <v>500</v>
      </c>
    </row>
    <row r="11" spans="1:13" x14ac:dyDescent="0.15">
      <c r="K11" t="s">
        <v>501</v>
      </c>
      <c r="L11" s="691">
        <v>0.2</v>
      </c>
      <c r="M11" t="s">
        <v>497</v>
      </c>
    </row>
    <row r="12" spans="1:13" x14ac:dyDescent="0.15">
      <c r="K12" t="s">
        <v>502</v>
      </c>
      <c r="L12" s="691">
        <v>0.8</v>
      </c>
      <c r="M12" t="s">
        <v>497</v>
      </c>
    </row>
    <row r="13" spans="1:13" x14ac:dyDescent="0.15">
      <c r="K13" t="s">
        <v>503</v>
      </c>
      <c r="L13" s="691">
        <v>0.05</v>
      </c>
      <c r="M13" t="s">
        <v>500</v>
      </c>
    </row>
    <row r="14" spans="1:13" x14ac:dyDescent="0.15">
      <c r="K14" t="s">
        <v>504</v>
      </c>
      <c r="L14" s="691">
        <v>0.6</v>
      </c>
      <c r="M14" t="s">
        <v>497</v>
      </c>
    </row>
    <row r="15" spans="1:13" x14ac:dyDescent="0.15">
      <c r="K15" t="s">
        <v>505</v>
      </c>
      <c r="L15" s="691">
        <v>0.2</v>
      </c>
      <c r="M15" t="s">
        <v>497</v>
      </c>
    </row>
    <row r="16" spans="1:13" x14ac:dyDescent="0.15">
      <c r="K16" t="s">
        <v>506</v>
      </c>
      <c r="L16" s="691">
        <v>0.2</v>
      </c>
      <c r="M16" t="s">
        <v>497</v>
      </c>
    </row>
    <row r="17" spans="11:13" x14ac:dyDescent="0.15">
      <c r="K17" t="s">
        <v>507</v>
      </c>
      <c r="L17" s="691">
        <v>0.02</v>
      </c>
      <c r="M17" t="s">
        <v>500</v>
      </c>
    </row>
    <row r="18" spans="11:13" x14ac:dyDescent="0.15">
      <c r="K18" t="s">
        <v>508</v>
      </c>
      <c r="L18" s="691">
        <v>3.4000000000000002E-2</v>
      </c>
      <c r="M18" t="s">
        <v>500</v>
      </c>
    </row>
    <row r="19" spans="11:13" x14ac:dyDescent="0.15">
      <c r="K19" t="s">
        <v>509</v>
      </c>
      <c r="L19" s="691">
        <v>8.3140000000000001</v>
      </c>
      <c r="M19" s="691" t="s">
        <v>510</v>
      </c>
    </row>
    <row r="22" spans="11:13" x14ac:dyDescent="0.15">
      <c r="K22" t="s">
        <v>511</v>
      </c>
      <c r="L22" s="693">
        <f>(L14*L3)+L15*L4+L16*L5</f>
        <v>1700.26</v>
      </c>
      <c r="M22" t="s">
        <v>512</v>
      </c>
    </row>
    <row r="23" spans="11:13" x14ac:dyDescent="0.15">
      <c r="K23" t="s">
        <v>513</v>
      </c>
      <c r="L23" s="692">
        <v>24.72</v>
      </c>
      <c r="M23" t="s">
        <v>514</v>
      </c>
    </row>
    <row r="24" spans="11:13" x14ac:dyDescent="0.15">
      <c r="K24" t="s">
        <v>515</v>
      </c>
      <c r="L24" s="693">
        <f>L17*L23</f>
        <v>0.49440000000000001</v>
      </c>
      <c r="M24" t="s">
        <v>514</v>
      </c>
    </row>
    <row r="26" spans="11:13" x14ac:dyDescent="0.15">
      <c r="K26" t="s">
        <v>516</v>
      </c>
      <c r="L26" s="692">
        <v>65727</v>
      </c>
      <c r="M26" t="s">
        <v>517</v>
      </c>
    </row>
    <row r="27" spans="11:13" x14ac:dyDescent="0.15">
      <c r="K27" t="s">
        <v>518</v>
      </c>
      <c r="L27" s="692">
        <v>59.11</v>
      </c>
      <c r="M27" t="s">
        <v>519</v>
      </c>
    </row>
    <row r="28" spans="11:13" x14ac:dyDescent="0.15">
      <c r="K28" t="s">
        <v>520</v>
      </c>
      <c r="L28" s="692">
        <f>9.485*10^5</f>
        <v>948500</v>
      </c>
      <c r="M28" t="s">
        <v>80</v>
      </c>
    </row>
    <row r="29" spans="11:13" x14ac:dyDescent="0.15">
      <c r="K29" t="s">
        <v>521</v>
      </c>
      <c r="L29" s="693">
        <f>(L26*L27)/L28</f>
        <v>4.0960706062203478</v>
      </c>
      <c r="M29" t="s">
        <v>522</v>
      </c>
    </row>
    <row r="30" spans="11:13" x14ac:dyDescent="0.15">
      <c r="K30" t="s">
        <v>523</v>
      </c>
      <c r="L30" s="693">
        <f>L29/(L19*L6)</f>
        <v>1.7286718265197775E-3</v>
      </c>
    </row>
    <row r="32" spans="11:13" x14ac:dyDescent="0.15">
      <c r="K32" t="s">
        <v>524</v>
      </c>
      <c r="L32" s="693">
        <f>L16*L30+L15+(L14*(L24/1000)*L3)</f>
        <v>0.94194573436530393</v>
      </c>
      <c r="M32" t="s">
        <v>497</v>
      </c>
    </row>
    <row r="34" spans="11:13" x14ac:dyDescent="0.15">
      <c r="K34" t="s">
        <v>525</v>
      </c>
      <c r="L34" s="693">
        <f>L8*L3+L9*L4</f>
        <v>1150</v>
      </c>
      <c r="M34" t="s">
        <v>71</v>
      </c>
    </row>
    <row r="35" spans="11:13" x14ac:dyDescent="0.15">
      <c r="K35" t="s">
        <v>526</v>
      </c>
      <c r="L35" s="693">
        <f>L10*L23</f>
        <v>2.472</v>
      </c>
      <c r="M35" t="s">
        <v>514</v>
      </c>
    </row>
    <row r="36" spans="11:13" x14ac:dyDescent="0.15">
      <c r="K36" t="s">
        <v>527</v>
      </c>
      <c r="L36" s="693">
        <f>L9+L8*L35/1000*L3</f>
        <v>1.518</v>
      </c>
      <c r="M36" t="s">
        <v>497</v>
      </c>
    </row>
    <row r="38" spans="11:13" x14ac:dyDescent="0.15">
      <c r="K38" s="25" t="s">
        <v>59</v>
      </c>
      <c r="L38">
        <f>L3*L11/(L3*L11+L4*L12)</f>
        <v>0.38461538461538464</v>
      </c>
      <c r="M38" t="s">
        <v>304</v>
      </c>
    </row>
    <row r="39" spans="11:13" x14ac:dyDescent="0.15">
      <c r="K39" t="s">
        <v>529</v>
      </c>
      <c r="L39">
        <f>L3*L14/L22</f>
        <v>0.88221801371554942</v>
      </c>
      <c r="M39" t="s">
        <v>304</v>
      </c>
    </row>
  </sheetData>
  <pageMargins left="0.7" right="0.7" top="0.75" bottom="0.75" header="0.3" footer="0.3"/>
  <headerFooter>
    <oddHeader>&amp;R&amp;"Arial Black"&amp;10&amp;K4099DA INTERNAL&amp;1#_x000D_</oddHeader>
    <oddFooter>&amp;C_x000D_&amp;1#&amp;"Verdana"&amp;7&amp;K000000 Confidential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9FE87-A5B8-47CE-833B-11735AA93E91}">
  <dimension ref="A1:M39"/>
  <sheetViews>
    <sheetView zoomScale="80" zoomScaleNormal="80" workbookViewId="0"/>
  </sheetViews>
  <sheetFormatPr defaultRowHeight="11.25" x14ac:dyDescent="0.15"/>
  <sheetData>
    <row r="1" spans="1:13" x14ac:dyDescent="0.15">
      <c r="A1" t="s">
        <v>80</v>
      </c>
    </row>
    <row r="2" spans="1:13" x14ac:dyDescent="0.15">
      <c r="C2" t="s">
        <v>478</v>
      </c>
      <c r="E2" t="s">
        <v>479</v>
      </c>
      <c r="G2" t="s">
        <v>480</v>
      </c>
    </row>
    <row r="3" spans="1:13" x14ac:dyDescent="0.15">
      <c r="B3" t="s">
        <v>481</v>
      </c>
      <c r="C3">
        <v>125.9</v>
      </c>
      <c r="D3" t="s">
        <v>481</v>
      </c>
      <c r="E3">
        <v>100</v>
      </c>
      <c r="F3" t="s">
        <v>482</v>
      </c>
      <c r="G3">
        <v>57.4</v>
      </c>
      <c r="K3" t="s">
        <v>483</v>
      </c>
      <c r="L3" s="691">
        <v>2500</v>
      </c>
      <c r="M3" t="s">
        <v>484</v>
      </c>
    </row>
    <row r="4" spans="1:13" x14ac:dyDescent="0.15">
      <c r="K4" t="s">
        <v>485</v>
      </c>
      <c r="L4" s="691">
        <v>1000</v>
      </c>
      <c r="M4" t="s">
        <v>484</v>
      </c>
    </row>
    <row r="5" spans="1:13" x14ac:dyDescent="0.15">
      <c r="K5" t="s">
        <v>486</v>
      </c>
      <c r="L5" s="691">
        <v>1.3</v>
      </c>
      <c r="M5" t="s">
        <v>484</v>
      </c>
    </row>
    <row r="6" spans="1:13" x14ac:dyDescent="0.15">
      <c r="K6" t="s">
        <v>487</v>
      </c>
      <c r="L6" s="691">
        <v>285</v>
      </c>
      <c r="M6" t="s">
        <v>488</v>
      </c>
    </row>
    <row r="7" spans="1:13" x14ac:dyDescent="0.15">
      <c r="B7" t="s">
        <v>489</v>
      </c>
      <c r="D7" t="s">
        <v>490</v>
      </c>
      <c r="F7" t="s">
        <v>491</v>
      </c>
      <c r="H7" t="s">
        <v>492</v>
      </c>
      <c r="K7" t="s">
        <v>493</v>
      </c>
      <c r="L7" s="691">
        <v>15</v>
      </c>
      <c r="M7" t="s">
        <v>494</v>
      </c>
    </row>
    <row r="8" spans="1:13" x14ac:dyDescent="0.15">
      <c r="B8" s="693">
        <f>G3/1000</f>
        <v>5.74E-2</v>
      </c>
      <c r="C8" t="s">
        <v>80</v>
      </c>
      <c r="D8" s="693">
        <f>B8/10</f>
        <v>5.7400000000000003E-3</v>
      </c>
      <c r="E8" t="s">
        <v>80</v>
      </c>
      <c r="F8" s="693">
        <f>(L32/L22*B8*1000)/L39</f>
        <v>8.8184068470430338E-3</v>
      </c>
      <c r="G8" t="s">
        <v>495</v>
      </c>
      <c r="H8" s="693">
        <f>(L36/L34*D8*1000)/L38</f>
        <v>1.2004086956521741E-2</v>
      </c>
      <c r="I8" t="s">
        <v>495</v>
      </c>
      <c r="K8" t="s">
        <v>496</v>
      </c>
      <c r="L8" s="691">
        <v>0.1</v>
      </c>
      <c r="M8" t="s">
        <v>497</v>
      </c>
    </row>
    <row r="9" spans="1:13" x14ac:dyDescent="0.15">
      <c r="K9" t="s">
        <v>498</v>
      </c>
      <c r="L9" s="691">
        <v>0.9</v>
      </c>
      <c r="M9" t="s">
        <v>497</v>
      </c>
    </row>
    <row r="10" spans="1:13" x14ac:dyDescent="0.15">
      <c r="K10" t="s">
        <v>499</v>
      </c>
      <c r="L10" s="691">
        <v>0.1</v>
      </c>
      <c r="M10" t="s">
        <v>500</v>
      </c>
    </row>
    <row r="11" spans="1:13" x14ac:dyDescent="0.15">
      <c r="K11" t="s">
        <v>501</v>
      </c>
      <c r="L11" s="691">
        <v>0.2</v>
      </c>
      <c r="M11" t="s">
        <v>497</v>
      </c>
    </row>
    <row r="12" spans="1:13" x14ac:dyDescent="0.15">
      <c r="K12" t="s">
        <v>502</v>
      </c>
      <c r="L12" s="691">
        <v>0.8</v>
      </c>
      <c r="M12" t="s">
        <v>497</v>
      </c>
    </row>
    <row r="13" spans="1:13" x14ac:dyDescent="0.15">
      <c r="K13" t="s">
        <v>503</v>
      </c>
      <c r="L13" s="691">
        <v>0.05</v>
      </c>
      <c r="M13" t="s">
        <v>500</v>
      </c>
    </row>
    <row r="14" spans="1:13" x14ac:dyDescent="0.15">
      <c r="K14" t="s">
        <v>504</v>
      </c>
      <c r="L14" s="691">
        <v>0.6</v>
      </c>
      <c r="M14" t="s">
        <v>497</v>
      </c>
    </row>
    <row r="15" spans="1:13" x14ac:dyDescent="0.15">
      <c r="K15" t="s">
        <v>505</v>
      </c>
      <c r="L15" s="691">
        <v>0.2</v>
      </c>
      <c r="M15" t="s">
        <v>497</v>
      </c>
    </row>
    <row r="16" spans="1:13" x14ac:dyDescent="0.15">
      <c r="K16" t="s">
        <v>506</v>
      </c>
      <c r="L16" s="691">
        <v>0.2</v>
      </c>
      <c r="M16" t="s">
        <v>497</v>
      </c>
    </row>
    <row r="17" spans="11:13" x14ac:dyDescent="0.15">
      <c r="K17" t="s">
        <v>507</v>
      </c>
      <c r="L17" s="691">
        <v>0.02</v>
      </c>
      <c r="M17" t="s">
        <v>500</v>
      </c>
    </row>
    <row r="18" spans="11:13" x14ac:dyDescent="0.15">
      <c r="K18" t="s">
        <v>508</v>
      </c>
      <c r="L18" s="691">
        <v>3.4000000000000002E-2</v>
      </c>
      <c r="M18" t="s">
        <v>500</v>
      </c>
    </row>
    <row r="19" spans="11:13" x14ac:dyDescent="0.15">
      <c r="K19" t="s">
        <v>509</v>
      </c>
      <c r="L19" s="691">
        <v>8.3140000000000001</v>
      </c>
      <c r="M19" s="691" t="s">
        <v>510</v>
      </c>
    </row>
    <row r="22" spans="11:13" x14ac:dyDescent="0.15">
      <c r="K22" t="s">
        <v>511</v>
      </c>
      <c r="L22" s="693">
        <f>(L14*L3)+L15*L4+L16*L5</f>
        <v>1700.26</v>
      </c>
      <c r="M22" t="s">
        <v>512</v>
      </c>
    </row>
    <row r="23" spans="11:13" x14ac:dyDescent="0.15">
      <c r="K23" t="s">
        <v>513</v>
      </c>
      <c r="L23" s="692">
        <v>1</v>
      </c>
      <c r="M23" t="s">
        <v>514</v>
      </c>
    </row>
    <row r="24" spans="11:13" x14ac:dyDescent="0.15">
      <c r="K24" t="s">
        <v>515</v>
      </c>
      <c r="L24" s="693">
        <f>L17*L23</f>
        <v>0.02</v>
      </c>
      <c r="M24" t="s">
        <v>514</v>
      </c>
    </row>
    <row r="26" spans="11:13" x14ac:dyDescent="0.15">
      <c r="K26" t="s">
        <v>516</v>
      </c>
      <c r="L26" s="692">
        <v>120000</v>
      </c>
      <c r="M26" t="s">
        <v>517</v>
      </c>
    </row>
    <row r="27" spans="11:13" x14ac:dyDescent="0.15">
      <c r="K27" t="s">
        <v>518</v>
      </c>
      <c r="L27" s="692">
        <v>44.05</v>
      </c>
      <c r="M27" t="s">
        <v>519</v>
      </c>
    </row>
    <row r="28" spans="11:13" x14ac:dyDescent="0.15">
      <c r="K28" t="s">
        <v>520</v>
      </c>
      <c r="L28" s="692">
        <v>1000000</v>
      </c>
      <c r="M28" t="s">
        <v>80</v>
      </c>
    </row>
    <row r="29" spans="11:13" x14ac:dyDescent="0.15">
      <c r="K29" t="s">
        <v>521</v>
      </c>
      <c r="L29" s="693">
        <f>(L26*L27)/L28</f>
        <v>5.2859999999999996</v>
      </c>
      <c r="M29" t="s">
        <v>522</v>
      </c>
    </row>
    <row r="30" spans="11:13" x14ac:dyDescent="0.15">
      <c r="K30" t="s">
        <v>523</v>
      </c>
      <c r="L30" s="693">
        <f>L29/(L19*L6)</f>
        <v>2.2308598052745523E-3</v>
      </c>
    </row>
    <row r="32" spans="11:13" x14ac:dyDescent="0.15">
      <c r="K32" t="s">
        <v>524</v>
      </c>
      <c r="L32" s="693">
        <f>L16*L30+L15+(L14*(L24/1000)*L3)</f>
        <v>0.23044617196105491</v>
      </c>
      <c r="M32" t="s">
        <v>497</v>
      </c>
    </row>
    <row r="34" spans="11:13" x14ac:dyDescent="0.15">
      <c r="K34" t="s">
        <v>525</v>
      </c>
      <c r="L34" s="693">
        <f>L8*L3+L9*L4</f>
        <v>1150</v>
      </c>
      <c r="M34" t="s">
        <v>71</v>
      </c>
    </row>
    <row r="35" spans="11:13" x14ac:dyDescent="0.15">
      <c r="K35" t="s">
        <v>526</v>
      </c>
      <c r="L35" s="693">
        <f>L10*L23</f>
        <v>0.1</v>
      </c>
      <c r="M35" t="s">
        <v>514</v>
      </c>
    </row>
    <row r="36" spans="11:13" x14ac:dyDescent="0.15">
      <c r="K36" t="s">
        <v>527</v>
      </c>
      <c r="L36" s="693">
        <f>L9+L8*L35/1000*L3</f>
        <v>0.92500000000000004</v>
      </c>
      <c r="M36" t="s">
        <v>497</v>
      </c>
    </row>
    <row r="38" spans="11:13" x14ac:dyDescent="0.15">
      <c r="K38" s="25" t="s">
        <v>59</v>
      </c>
      <c r="L38">
        <f>L3*L11/(L3*L11+L4*L12)</f>
        <v>0.38461538461538464</v>
      </c>
      <c r="M38" t="s">
        <v>304</v>
      </c>
    </row>
    <row r="39" spans="11:13" x14ac:dyDescent="0.15">
      <c r="K39" t="s">
        <v>529</v>
      </c>
      <c r="L39">
        <f>L3*L14/L22</f>
        <v>0.88221801371554942</v>
      </c>
      <c r="M39" t="s">
        <v>304</v>
      </c>
    </row>
  </sheetData>
  <pageMargins left="0.7" right="0.7" top="0.75" bottom="0.75" header="0.3" footer="0.3"/>
  <headerFooter>
    <oddHeader>&amp;R&amp;"Arial Black"&amp;10&amp;K4099DA INTERNAL&amp;1#_x000D_</oddHeader>
    <oddFooter>&amp;C_x000D_&amp;1#&amp;"Verdana"&amp;7&amp;K000000 Confidential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26C0A-442A-4087-8E6D-E252C24F99C4}">
  <dimension ref="B3:M39"/>
  <sheetViews>
    <sheetView zoomScale="80" zoomScaleNormal="80" workbookViewId="0"/>
  </sheetViews>
  <sheetFormatPr defaultRowHeight="11.25" x14ac:dyDescent="0.15"/>
  <cols>
    <col min="12" max="12" width="12" bestFit="1" customWidth="1"/>
  </cols>
  <sheetData>
    <row r="3" spans="2:13" x14ac:dyDescent="0.15">
      <c r="K3" t="s">
        <v>483</v>
      </c>
      <c r="L3" s="691">
        <v>2500</v>
      </c>
      <c r="M3" t="s">
        <v>484</v>
      </c>
    </row>
    <row r="4" spans="2:13" x14ac:dyDescent="0.15">
      <c r="K4" t="s">
        <v>485</v>
      </c>
      <c r="L4" s="691">
        <v>1000</v>
      </c>
      <c r="M4" t="s">
        <v>484</v>
      </c>
    </row>
    <row r="5" spans="2:13" x14ac:dyDescent="0.15">
      <c r="K5" t="s">
        <v>486</v>
      </c>
      <c r="L5" s="691">
        <v>1.3</v>
      </c>
      <c r="M5" t="s">
        <v>484</v>
      </c>
    </row>
    <row r="6" spans="2:13" x14ac:dyDescent="0.15">
      <c r="K6" t="s">
        <v>487</v>
      </c>
      <c r="L6" s="691">
        <v>285</v>
      </c>
      <c r="M6" t="s">
        <v>488</v>
      </c>
    </row>
    <row r="7" spans="2:13" x14ac:dyDescent="0.15">
      <c r="B7" t="s">
        <v>489</v>
      </c>
      <c r="D7" t="s">
        <v>490</v>
      </c>
      <c r="F7" t="s">
        <v>491</v>
      </c>
      <c r="H7" t="s">
        <v>492</v>
      </c>
      <c r="K7" t="s">
        <v>493</v>
      </c>
      <c r="L7" s="691">
        <v>15</v>
      </c>
      <c r="M7" t="s">
        <v>494</v>
      </c>
    </row>
    <row r="8" spans="2:13" x14ac:dyDescent="0.15">
      <c r="B8" s="691">
        <v>3.2000000000000001E-2</v>
      </c>
      <c r="C8" t="s">
        <v>80</v>
      </c>
      <c r="D8" s="691">
        <v>2E-3</v>
      </c>
      <c r="E8" t="s">
        <v>80</v>
      </c>
      <c r="F8" s="693">
        <f>(L32/L22*B8*1000)/L39</f>
        <v>3.6266667231335203E-2</v>
      </c>
      <c r="G8" t="s">
        <v>495</v>
      </c>
      <c r="H8" s="693">
        <f>(L36/L34*D8*1000)/L38</f>
        <v>9.7217391304347811E-3</v>
      </c>
      <c r="I8" t="s">
        <v>495</v>
      </c>
      <c r="K8" t="s">
        <v>496</v>
      </c>
      <c r="L8" s="691">
        <v>0.1</v>
      </c>
      <c r="M8" t="s">
        <v>497</v>
      </c>
    </row>
    <row r="9" spans="2:13" x14ac:dyDescent="0.15">
      <c r="K9" t="s">
        <v>498</v>
      </c>
      <c r="L9" s="691">
        <v>0.9</v>
      </c>
      <c r="M9" t="s">
        <v>497</v>
      </c>
    </row>
    <row r="10" spans="2:13" x14ac:dyDescent="0.15">
      <c r="K10" t="s">
        <v>499</v>
      </c>
      <c r="L10" s="691">
        <v>0.1</v>
      </c>
      <c r="M10" t="s">
        <v>500</v>
      </c>
    </row>
    <row r="11" spans="2:13" x14ac:dyDescent="0.15">
      <c r="K11" t="s">
        <v>501</v>
      </c>
      <c r="L11" s="691">
        <v>0.2</v>
      </c>
      <c r="M11" t="s">
        <v>497</v>
      </c>
    </row>
    <row r="12" spans="2:13" x14ac:dyDescent="0.15">
      <c r="K12" t="s">
        <v>502</v>
      </c>
      <c r="L12" s="691">
        <v>0.8</v>
      </c>
      <c r="M12" t="s">
        <v>497</v>
      </c>
    </row>
    <row r="13" spans="2:13" x14ac:dyDescent="0.15">
      <c r="K13" t="s">
        <v>503</v>
      </c>
      <c r="L13" s="691">
        <v>0.05</v>
      </c>
      <c r="M13" t="s">
        <v>500</v>
      </c>
    </row>
    <row r="14" spans="2:13" x14ac:dyDescent="0.15">
      <c r="K14" t="s">
        <v>504</v>
      </c>
      <c r="L14" s="691">
        <v>0.6</v>
      </c>
      <c r="M14" t="s">
        <v>497</v>
      </c>
    </row>
    <row r="15" spans="2:13" x14ac:dyDescent="0.15">
      <c r="K15" t="s">
        <v>505</v>
      </c>
      <c r="L15" s="691">
        <v>0.2</v>
      </c>
      <c r="M15" t="s">
        <v>497</v>
      </c>
    </row>
    <row r="16" spans="2:13" x14ac:dyDescent="0.15">
      <c r="K16" t="s">
        <v>506</v>
      </c>
      <c r="L16" s="691">
        <v>0.2</v>
      </c>
      <c r="M16" t="s">
        <v>497</v>
      </c>
    </row>
    <row r="17" spans="11:13" x14ac:dyDescent="0.15">
      <c r="K17" t="s">
        <v>507</v>
      </c>
      <c r="L17" s="691">
        <v>0.02</v>
      </c>
      <c r="M17" t="s">
        <v>500</v>
      </c>
    </row>
    <row r="18" spans="11:13" x14ac:dyDescent="0.15">
      <c r="K18" t="s">
        <v>508</v>
      </c>
      <c r="L18" s="691">
        <v>3.4000000000000002E-2</v>
      </c>
      <c r="M18" t="s">
        <v>500</v>
      </c>
    </row>
    <row r="19" spans="11:13" x14ac:dyDescent="0.15">
      <c r="K19" t="s">
        <v>509</v>
      </c>
      <c r="L19" s="691">
        <v>8.3140000000000001</v>
      </c>
      <c r="M19" s="691" t="s">
        <v>510</v>
      </c>
    </row>
    <row r="22" spans="11:13" x14ac:dyDescent="0.15">
      <c r="K22" t="s">
        <v>511</v>
      </c>
      <c r="L22" s="693">
        <f>(L14*L3)+L15*L4+L16*L5</f>
        <v>1700.26</v>
      </c>
      <c r="M22" t="s">
        <v>512</v>
      </c>
    </row>
    <row r="23" spans="11:13" x14ac:dyDescent="0.15">
      <c r="K23" t="s">
        <v>513</v>
      </c>
      <c r="L23" s="692">
        <v>50</v>
      </c>
      <c r="M23" t="s">
        <v>514</v>
      </c>
    </row>
    <row r="24" spans="11:13" x14ac:dyDescent="0.15">
      <c r="K24" t="s">
        <v>515</v>
      </c>
      <c r="L24" s="693">
        <f>L17*L23</f>
        <v>1</v>
      </c>
      <c r="M24" t="s">
        <v>514</v>
      </c>
    </row>
    <row r="26" spans="11:13" x14ac:dyDescent="0.15">
      <c r="K26" t="s">
        <v>516</v>
      </c>
      <c r="L26" s="692">
        <v>0.9</v>
      </c>
      <c r="M26" t="s">
        <v>517</v>
      </c>
    </row>
    <row r="27" spans="11:13" x14ac:dyDescent="0.15">
      <c r="K27" t="s">
        <v>518</v>
      </c>
      <c r="L27" s="692">
        <v>71.08</v>
      </c>
      <c r="M27" t="s">
        <v>519</v>
      </c>
    </row>
    <row r="28" spans="11:13" x14ac:dyDescent="0.15">
      <c r="K28" t="s">
        <v>520</v>
      </c>
      <c r="L28" s="692">
        <v>204000</v>
      </c>
      <c r="M28" t="s">
        <v>80</v>
      </c>
    </row>
    <row r="29" spans="11:13" x14ac:dyDescent="0.15">
      <c r="K29" t="s">
        <v>521</v>
      </c>
      <c r="L29" s="693">
        <f>(L26*L27)/L28</f>
        <v>3.1358823529411764E-4</v>
      </c>
      <c r="M29" t="s">
        <v>522</v>
      </c>
    </row>
    <row r="30" spans="11:13" x14ac:dyDescent="0.15">
      <c r="K30" t="s">
        <v>523</v>
      </c>
      <c r="L30" s="693">
        <f>L29/(L19*L6)</f>
        <v>1.3234419022410629E-7</v>
      </c>
    </row>
    <row r="32" spans="11:13" x14ac:dyDescent="0.15">
      <c r="K32" t="s">
        <v>524</v>
      </c>
      <c r="L32" s="693">
        <f>L16*L30+L15+(L14*(L24/1000)*L3)</f>
        <v>1.7000000264688377</v>
      </c>
      <c r="M32" t="s">
        <v>497</v>
      </c>
    </row>
    <row r="34" spans="11:13" x14ac:dyDescent="0.15">
      <c r="K34" t="s">
        <v>525</v>
      </c>
      <c r="L34" s="693">
        <f>L8*L3+L9*L4</f>
        <v>1150</v>
      </c>
      <c r="M34" t="s">
        <v>71</v>
      </c>
    </row>
    <row r="35" spans="11:13" x14ac:dyDescent="0.15">
      <c r="K35" t="s">
        <v>526</v>
      </c>
      <c r="L35" s="693">
        <f>L10*L23</f>
        <v>5</v>
      </c>
      <c r="M35" t="s">
        <v>514</v>
      </c>
    </row>
    <row r="36" spans="11:13" x14ac:dyDescent="0.15">
      <c r="K36" t="s">
        <v>527</v>
      </c>
      <c r="L36" s="693">
        <f>L9+L8*L35/1000*L3</f>
        <v>2.15</v>
      </c>
      <c r="M36" t="s">
        <v>497</v>
      </c>
    </row>
    <row r="38" spans="11:13" x14ac:dyDescent="0.15">
      <c r="K38" s="25" t="s">
        <v>59</v>
      </c>
      <c r="L38">
        <f>L3*L11/(L3*L11+L4*L12)</f>
        <v>0.38461538461538464</v>
      </c>
      <c r="M38" t="s">
        <v>304</v>
      </c>
    </row>
    <row r="39" spans="11:13" x14ac:dyDescent="0.15">
      <c r="K39" t="s">
        <v>529</v>
      </c>
      <c r="L39">
        <f>L3*L14/L22</f>
        <v>0.88221801371554942</v>
      </c>
      <c r="M39" t="s">
        <v>304</v>
      </c>
    </row>
  </sheetData>
  <pageMargins left="0.7" right="0.7" top="0.75" bottom="0.75" header="0.3" footer="0.3"/>
  <headerFooter>
    <oddHeader>&amp;R&amp;"Arial Black"&amp;10&amp;K4099DA INTERNAL&amp;1#_x000D_</oddHeader>
    <oddFooter>&amp;C_x000D_&amp;1#&amp;"Verdana"&amp;7&amp;K000000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79AF2-9E37-4DB9-9D43-2042C4EC4AC2}">
  <dimension ref="B2:Q188"/>
  <sheetViews>
    <sheetView zoomScale="80" zoomScaleNormal="80" workbookViewId="0"/>
  </sheetViews>
  <sheetFormatPr defaultRowHeight="11.25" x14ac:dyDescent="0.15"/>
  <cols>
    <col min="2" max="2" width="33" bestFit="1" customWidth="1"/>
    <col min="3" max="3" width="13" bestFit="1" customWidth="1"/>
    <col min="4" max="4" width="19.125" bestFit="1" customWidth="1"/>
    <col min="5" max="5" width="23.5" bestFit="1" customWidth="1"/>
    <col min="6" max="6" width="13.75" customWidth="1"/>
    <col min="7" max="7" width="22" bestFit="1" customWidth="1"/>
    <col min="8" max="8" width="35.125" customWidth="1"/>
    <col min="9" max="9" width="15.5" customWidth="1"/>
    <col min="10" max="10" width="22.125" bestFit="1" customWidth="1"/>
    <col min="11" max="11" width="27.875" bestFit="1" customWidth="1"/>
    <col min="12" max="12" width="16.25" customWidth="1"/>
    <col min="13" max="13" width="31.125" bestFit="1" customWidth="1"/>
    <col min="14" max="14" width="20.625" bestFit="1" customWidth="1"/>
    <col min="15" max="17" width="14.5" bestFit="1" customWidth="1"/>
    <col min="18" max="18" width="31.125" bestFit="1" customWidth="1"/>
    <col min="19" max="19" width="22.375" bestFit="1" customWidth="1"/>
    <col min="21" max="21" width="9.875" customWidth="1"/>
    <col min="22" max="22" width="9.875" bestFit="1" customWidth="1"/>
    <col min="23" max="23" width="10.375" bestFit="1" customWidth="1"/>
  </cols>
  <sheetData>
    <row r="2" spans="2:17" x14ac:dyDescent="0.15">
      <c r="B2" s="8" t="s">
        <v>34</v>
      </c>
    </row>
    <row r="3" spans="2:17" x14ac:dyDescent="0.15">
      <c r="B3" s="8"/>
    </row>
    <row r="5" spans="2:17" ht="12" thickBot="1" x14ac:dyDescent="0.2"/>
    <row r="6" spans="2:17" ht="12" thickBot="1" x14ac:dyDescent="0.2">
      <c r="B6" s="104" t="s">
        <v>273</v>
      </c>
      <c r="P6" s="6"/>
      <c r="Q6" s="6"/>
    </row>
    <row r="7" spans="2:17" x14ac:dyDescent="0.15">
      <c r="P7" s="6"/>
      <c r="Q7" s="6"/>
    </row>
    <row r="8" spans="2:17" ht="12" thickBot="1" x14ac:dyDescent="0.2">
      <c r="C8" s="16"/>
      <c r="P8" s="6"/>
      <c r="Q8" s="6"/>
    </row>
    <row r="9" spans="2:17" x14ac:dyDescent="0.15">
      <c r="B9" s="28" t="s">
        <v>182</v>
      </c>
      <c r="C9" s="96">
        <v>5700</v>
      </c>
      <c r="D9" s="96" t="s">
        <v>38</v>
      </c>
      <c r="E9" s="96">
        <v>57000000</v>
      </c>
      <c r="F9" s="97" t="s">
        <v>39</v>
      </c>
      <c r="P9" s="6"/>
      <c r="Q9" s="6"/>
    </row>
    <row r="10" spans="2:17" x14ac:dyDescent="0.15">
      <c r="B10" s="31" t="s">
        <v>183</v>
      </c>
      <c r="C10" s="86">
        <v>11</v>
      </c>
      <c r="D10" s="86" t="s">
        <v>40</v>
      </c>
      <c r="E10" s="86"/>
      <c r="F10" s="89"/>
      <c r="P10" s="6"/>
      <c r="Q10" s="6"/>
    </row>
    <row r="11" spans="2:17" x14ac:dyDescent="0.15">
      <c r="B11" s="31" t="s">
        <v>35</v>
      </c>
      <c r="C11" s="86"/>
      <c r="D11" s="86"/>
      <c r="E11" s="86">
        <v>627000000</v>
      </c>
      <c r="F11" s="89" t="s">
        <v>41</v>
      </c>
      <c r="P11" s="6"/>
      <c r="Q11" s="6"/>
    </row>
    <row r="12" spans="2:17" x14ac:dyDescent="0.15">
      <c r="B12" s="31" t="s">
        <v>36</v>
      </c>
      <c r="C12" s="86">
        <v>18</v>
      </c>
      <c r="D12" s="86" t="s">
        <v>42</v>
      </c>
      <c r="E12" s="86"/>
      <c r="F12" s="89"/>
      <c r="P12" s="6"/>
      <c r="Q12" s="6"/>
    </row>
    <row r="13" spans="2:17" ht="12" thickBot="1" x14ac:dyDescent="0.2">
      <c r="B13" s="33" t="s">
        <v>37</v>
      </c>
      <c r="C13" s="90"/>
      <c r="D13" s="90"/>
      <c r="E13" s="103">
        <v>12714166666.666666</v>
      </c>
      <c r="F13" s="98" t="s">
        <v>45</v>
      </c>
      <c r="P13" s="6"/>
      <c r="Q13" s="6"/>
    </row>
    <row r="14" spans="2:17" x14ac:dyDescent="0.15">
      <c r="K14" s="6"/>
      <c r="L14" s="6"/>
    </row>
    <row r="15" spans="2:17" x14ac:dyDescent="0.15">
      <c r="C15" s="16"/>
      <c r="E15" s="16"/>
      <c r="P15" s="6"/>
      <c r="Q15" s="6"/>
    </row>
    <row r="16" spans="2:17" ht="12" thickBot="1" x14ac:dyDescent="0.2">
      <c r="C16" s="16"/>
      <c r="E16" s="16"/>
      <c r="I16" s="16"/>
      <c r="J16" s="16"/>
      <c r="K16" s="16"/>
      <c r="L16" s="18"/>
      <c r="M16" s="16"/>
      <c r="P16" s="6"/>
      <c r="Q16" s="6"/>
    </row>
    <row r="17" spans="2:17" ht="12" thickBot="1" x14ac:dyDescent="0.2">
      <c r="B17" s="104" t="s">
        <v>139</v>
      </c>
      <c r="C17" s="16"/>
      <c r="E17" s="16"/>
      <c r="I17" s="16"/>
      <c r="J17" s="16"/>
      <c r="K17" s="16"/>
      <c r="L17" s="18"/>
      <c r="M17" s="16"/>
      <c r="P17" s="6"/>
      <c r="Q17" s="6"/>
    </row>
    <row r="18" spans="2:17" x14ac:dyDescent="0.15">
      <c r="C18" s="16"/>
      <c r="E18" s="16"/>
      <c r="I18" s="16"/>
      <c r="J18" s="16"/>
      <c r="K18" s="16"/>
      <c r="L18" s="18"/>
      <c r="M18" s="16"/>
      <c r="P18" s="6"/>
      <c r="Q18" s="6"/>
    </row>
    <row r="19" spans="2:17" ht="12" thickBot="1" x14ac:dyDescent="0.2">
      <c r="I19" s="16"/>
      <c r="J19" s="16"/>
      <c r="K19" s="16"/>
      <c r="L19" s="16"/>
      <c r="M19" s="16"/>
      <c r="P19" s="6"/>
      <c r="Q19" s="6"/>
    </row>
    <row r="20" spans="2:17" ht="22.5" x14ac:dyDescent="0.15">
      <c r="B20" s="28" t="s">
        <v>50</v>
      </c>
      <c r="C20" s="96"/>
      <c r="D20" s="96" t="s">
        <v>44</v>
      </c>
      <c r="E20" s="96">
        <v>11</v>
      </c>
      <c r="F20" s="100" t="s">
        <v>143</v>
      </c>
    </row>
    <row r="21" spans="2:17" x14ac:dyDescent="0.15">
      <c r="B21" s="31" t="s">
        <v>37</v>
      </c>
      <c r="C21" s="86"/>
      <c r="D21" s="86" t="s">
        <v>46</v>
      </c>
      <c r="E21" s="99">
        <v>0.61111111111111116</v>
      </c>
      <c r="F21" s="89" t="s">
        <v>47</v>
      </c>
    </row>
    <row r="22" spans="2:17" x14ac:dyDescent="0.15">
      <c r="B22" s="31" t="s">
        <v>184</v>
      </c>
      <c r="C22" s="86"/>
      <c r="D22" s="86" t="s">
        <v>43</v>
      </c>
      <c r="E22" s="99">
        <v>223.05555555555554</v>
      </c>
      <c r="F22" s="89" t="s">
        <v>45</v>
      </c>
    </row>
    <row r="23" spans="2:17" x14ac:dyDescent="0.15">
      <c r="B23" s="31" t="s">
        <v>185</v>
      </c>
      <c r="C23" s="101">
        <v>3.0000000000000004E-5</v>
      </c>
      <c r="D23" s="86" t="s">
        <v>48</v>
      </c>
      <c r="E23" s="86"/>
      <c r="F23" s="89"/>
    </row>
    <row r="24" spans="2:17" x14ac:dyDescent="0.15">
      <c r="B24" s="31" t="s">
        <v>49</v>
      </c>
      <c r="C24" s="101">
        <v>2.7272727272727276E-6</v>
      </c>
      <c r="D24" s="86" t="s">
        <v>532</v>
      </c>
      <c r="E24" s="185">
        <v>86.007272727272735</v>
      </c>
      <c r="F24" s="89" t="s">
        <v>533</v>
      </c>
    </row>
    <row r="25" spans="2:17" x14ac:dyDescent="0.15">
      <c r="B25" s="31" t="s">
        <v>186</v>
      </c>
      <c r="C25" s="101">
        <v>0.29399999999999998</v>
      </c>
      <c r="D25" s="86" t="s">
        <v>82</v>
      </c>
      <c r="E25" s="86"/>
      <c r="F25" s="89"/>
    </row>
    <row r="26" spans="2:17" ht="12" thickBot="1" x14ac:dyDescent="0.2">
      <c r="B26" s="33" t="s">
        <v>187</v>
      </c>
      <c r="C26" s="102">
        <v>2.6727272727272725E-2</v>
      </c>
      <c r="D26" s="90" t="s">
        <v>534</v>
      </c>
      <c r="E26" s="90">
        <v>9.755454545454544</v>
      </c>
      <c r="F26" s="98" t="s">
        <v>533</v>
      </c>
    </row>
    <row r="27" spans="2:17" x14ac:dyDescent="0.15">
      <c r="C27" s="16"/>
      <c r="E27" s="16"/>
    </row>
    <row r="28" spans="2:17" x14ac:dyDescent="0.15">
      <c r="C28" s="16"/>
      <c r="E28" s="16"/>
    </row>
    <row r="29" spans="2:17" ht="12" thickBot="1" x14ac:dyDescent="0.2">
      <c r="C29" s="16"/>
      <c r="E29" s="16"/>
    </row>
    <row r="30" spans="2:17" ht="12" thickBot="1" x14ac:dyDescent="0.2">
      <c r="B30" s="104" t="s">
        <v>140</v>
      </c>
      <c r="C30" s="16"/>
      <c r="E30" s="16"/>
    </row>
    <row r="31" spans="2:17" x14ac:dyDescent="0.15">
      <c r="C31" s="16"/>
      <c r="E31" s="16"/>
    </row>
    <row r="32" spans="2:17" x14ac:dyDescent="0.15">
      <c r="C32" s="16"/>
      <c r="E32" s="16"/>
    </row>
    <row r="33" spans="2:17" ht="12" thickBot="1" x14ac:dyDescent="0.2"/>
    <row r="34" spans="2:17" x14ac:dyDescent="0.15">
      <c r="B34" s="28" t="s">
        <v>70</v>
      </c>
      <c r="C34" s="96">
        <v>1500</v>
      </c>
      <c r="D34" s="97" t="s">
        <v>71</v>
      </c>
    </row>
    <row r="35" spans="2:17" x14ac:dyDescent="0.15">
      <c r="B35" s="31" t="s">
        <v>72</v>
      </c>
      <c r="C35" s="86">
        <v>50</v>
      </c>
      <c r="D35" s="89" t="s">
        <v>73</v>
      </c>
    </row>
    <row r="36" spans="2:17" x14ac:dyDescent="0.15">
      <c r="B36" s="31" t="s">
        <v>74</v>
      </c>
      <c r="C36" s="86">
        <v>750</v>
      </c>
      <c r="D36" s="89" t="s">
        <v>75</v>
      </c>
    </row>
    <row r="37" spans="2:17" ht="12" thickBot="1" x14ac:dyDescent="0.2">
      <c r="B37" s="33" t="s">
        <v>352</v>
      </c>
      <c r="C37" s="90">
        <v>75</v>
      </c>
      <c r="D37" s="98" t="s">
        <v>76</v>
      </c>
    </row>
    <row r="40" spans="2:17" ht="12" thickBot="1" x14ac:dyDescent="0.2"/>
    <row r="41" spans="2:17" ht="12" thickBot="1" x14ac:dyDescent="0.2">
      <c r="B41" s="104" t="s">
        <v>166</v>
      </c>
    </row>
    <row r="43" spans="2:17" ht="12" thickBot="1" x14ac:dyDescent="0.2"/>
    <row r="44" spans="2:17" ht="34.5" thickBot="1" x14ac:dyDescent="0.2">
      <c r="B44" s="461"/>
      <c r="C44" s="462"/>
      <c r="D44" s="463" t="s">
        <v>33</v>
      </c>
      <c r="E44" s="462"/>
      <c r="F44" s="464" t="s">
        <v>309</v>
      </c>
      <c r="G44" s="464"/>
    </row>
    <row r="45" spans="2:17" ht="14.25" thickTop="1" thickBot="1" x14ac:dyDescent="0.25">
      <c r="B45" s="113"/>
      <c r="C45" s="114"/>
      <c r="D45" s="115"/>
      <c r="E45" s="116" t="s">
        <v>329</v>
      </c>
      <c r="F45" s="117" t="s">
        <v>19</v>
      </c>
      <c r="G45" s="118" t="s">
        <v>20</v>
      </c>
    </row>
    <row r="46" spans="2:17" ht="12" thickTop="1" x14ac:dyDescent="0.15">
      <c r="B46" s="107" t="s">
        <v>0</v>
      </c>
      <c r="C46" s="50" t="s">
        <v>1</v>
      </c>
      <c r="D46" s="112">
        <v>5.7</v>
      </c>
      <c r="E46" s="514">
        <v>0.14993575616583166</v>
      </c>
      <c r="F46" s="514">
        <v>6.5434685092889314E-2</v>
      </c>
      <c r="G46" s="514">
        <v>1.1399204957205375E-2</v>
      </c>
    </row>
    <row r="47" spans="2:17" ht="12.75" x14ac:dyDescent="0.2">
      <c r="B47" s="105" t="s">
        <v>2</v>
      </c>
      <c r="C47" s="43" t="s">
        <v>3</v>
      </c>
      <c r="D47" s="109"/>
      <c r="E47" s="514">
        <v>0.32685771446040085</v>
      </c>
      <c r="F47" s="514">
        <v>0.17708346919493773</v>
      </c>
      <c r="G47" s="514">
        <v>3.5233161555780483E-2</v>
      </c>
    </row>
    <row r="48" spans="2:17" x14ac:dyDescent="0.15">
      <c r="B48" s="105" t="s">
        <v>4</v>
      </c>
      <c r="C48" s="43" t="s">
        <v>5</v>
      </c>
      <c r="E48" s="514">
        <v>3.109240545652641E-2</v>
      </c>
      <c r="F48" s="514">
        <v>1.571729592364679E-2</v>
      </c>
      <c r="G48" s="514">
        <v>3.0115166879595267E-3</v>
      </c>
      <c r="Q48" s="11"/>
    </row>
    <row r="49" spans="2:17" ht="12" x14ac:dyDescent="0.2">
      <c r="B49" s="105" t="s">
        <v>6</v>
      </c>
      <c r="C49" s="43" t="s">
        <v>7</v>
      </c>
      <c r="D49" s="110">
        <v>20</v>
      </c>
      <c r="E49" s="514">
        <v>3.21492007820276</v>
      </c>
      <c r="F49" s="514">
        <v>1.302303024379869</v>
      </c>
      <c r="G49" s="514">
        <v>0.18700363911353626</v>
      </c>
      <c r="Q49" s="11"/>
    </row>
    <row r="50" spans="2:17" ht="12" x14ac:dyDescent="0.2">
      <c r="B50" s="105" t="s">
        <v>8</v>
      </c>
      <c r="C50" s="43" t="s">
        <v>7</v>
      </c>
      <c r="D50" s="284">
        <v>10</v>
      </c>
      <c r="E50" s="514">
        <v>0.48770705572104672</v>
      </c>
      <c r="F50" s="514">
        <v>0.23610088643160487</v>
      </c>
      <c r="G50" s="514">
        <v>4.3948156688482051E-2</v>
      </c>
      <c r="Q50" s="11"/>
    </row>
    <row r="51" spans="2:17" ht="12" x14ac:dyDescent="0.2">
      <c r="B51" s="105" t="s">
        <v>9</v>
      </c>
      <c r="C51" s="43" t="s">
        <v>7</v>
      </c>
      <c r="D51" s="110">
        <v>150</v>
      </c>
      <c r="E51" s="514">
        <v>1.9726345044231697</v>
      </c>
      <c r="F51" s="514">
        <v>0.77979519985248946</v>
      </c>
      <c r="G51" s="514">
        <v>0.11196395796940531</v>
      </c>
      <c r="Q51" s="11"/>
    </row>
    <row r="52" spans="2:17" ht="12" x14ac:dyDescent="0.2">
      <c r="B52" s="105" t="s">
        <v>10</v>
      </c>
      <c r="C52" s="43" t="s">
        <v>7</v>
      </c>
      <c r="D52" s="110">
        <v>740</v>
      </c>
      <c r="E52" s="514">
        <v>16.074600391013629</v>
      </c>
      <c r="F52" s="514">
        <v>6.5115151218992784</v>
      </c>
      <c r="G52" s="514">
        <v>0.93501819556767196</v>
      </c>
      <c r="Q52" s="11"/>
    </row>
    <row r="53" spans="2:17" ht="12" x14ac:dyDescent="0.2">
      <c r="B53" s="105" t="s">
        <v>11</v>
      </c>
      <c r="C53" s="43" t="s">
        <v>7</v>
      </c>
      <c r="D53" s="110">
        <v>130</v>
      </c>
      <c r="E53" s="514">
        <v>6.4187742635170082</v>
      </c>
      <c r="F53" s="514">
        <v>2.6007077551942182</v>
      </c>
      <c r="G53" s="514">
        <v>0.37344781948729749</v>
      </c>
      <c r="Q53" s="11"/>
    </row>
    <row r="54" spans="2:17" ht="12" x14ac:dyDescent="0.2">
      <c r="B54" s="105" t="s">
        <v>12</v>
      </c>
      <c r="C54" s="43" t="s">
        <v>7</v>
      </c>
      <c r="D54" s="110">
        <v>610</v>
      </c>
      <c r="E54" s="514">
        <v>10.439268676751844</v>
      </c>
      <c r="F54" s="514">
        <v>4.2292362512632957</v>
      </c>
      <c r="G54" s="514">
        <v>0.60729561150251199</v>
      </c>
      <c r="Q54" s="11"/>
    </row>
    <row r="55" spans="2:17" ht="12" x14ac:dyDescent="0.2">
      <c r="B55" s="105" t="s">
        <v>13</v>
      </c>
      <c r="C55" s="43" t="s">
        <v>7</v>
      </c>
      <c r="D55" s="284">
        <v>800</v>
      </c>
      <c r="E55" s="514">
        <v>1.6999890374524165</v>
      </c>
      <c r="F55" s="514">
        <v>0.64979748630299472</v>
      </c>
      <c r="G55" s="514">
        <v>9.3286449304565727E-2</v>
      </c>
      <c r="Q55" s="11"/>
    </row>
    <row r="56" spans="2:17" ht="12" x14ac:dyDescent="0.2">
      <c r="B56" s="105" t="s">
        <v>14</v>
      </c>
      <c r="C56" s="43" t="s">
        <v>7</v>
      </c>
      <c r="D56" s="110">
        <v>77</v>
      </c>
      <c r="E56" s="514">
        <v>2.442543421836274</v>
      </c>
      <c r="F56" s="514">
        <v>0.98777243338724685</v>
      </c>
      <c r="G56" s="514">
        <v>0.14183786243118737</v>
      </c>
      <c r="Q56" s="11"/>
    </row>
    <row r="57" spans="2:17" ht="12" x14ac:dyDescent="0.2">
      <c r="B57" s="105" t="s">
        <v>15</v>
      </c>
      <c r="C57" s="43" t="s">
        <v>7</v>
      </c>
      <c r="D57" s="111"/>
      <c r="E57" s="514">
        <v>0.15171668865816074</v>
      </c>
      <c r="F57" s="514">
        <v>6.1085549667149484E-2</v>
      </c>
      <c r="G57" s="514">
        <v>8.7713524911004186E-3</v>
      </c>
      <c r="Q57" s="11"/>
    </row>
    <row r="58" spans="2:17" ht="12" x14ac:dyDescent="0.2">
      <c r="B58" s="105" t="s">
        <v>16</v>
      </c>
      <c r="C58" s="43" t="s">
        <v>7</v>
      </c>
      <c r="D58" s="111"/>
      <c r="E58" s="514">
        <v>6.9854820021502423E-2</v>
      </c>
      <c r="F58" s="514">
        <v>2.9866400550988215E-2</v>
      </c>
      <c r="G58" s="514">
        <v>5.5029413507599479E-3</v>
      </c>
      <c r="Q58" s="11"/>
    </row>
    <row r="59" spans="2:17" ht="12.75" thickBot="1" x14ac:dyDescent="0.25">
      <c r="B59" s="106" t="s">
        <v>17</v>
      </c>
      <c r="C59" s="44" t="s">
        <v>7</v>
      </c>
      <c r="D59" s="283">
        <v>7000</v>
      </c>
      <c r="E59" s="514">
        <v>160.74600391013777</v>
      </c>
      <c r="F59" s="514">
        <v>65.115151218993404</v>
      </c>
      <c r="G59" s="514">
        <v>9.3501819556768062</v>
      </c>
      <c r="J59" s="6"/>
      <c r="K59" s="6"/>
    </row>
    <row r="60" spans="2:17" x14ac:dyDescent="0.15">
      <c r="B60" s="17"/>
      <c r="C60" s="17"/>
      <c r="D60" s="17"/>
      <c r="E60" s="138"/>
      <c r="F60" s="138"/>
      <c r="G60" s="138"/>
      <c r="H60" s="138"/>
      <c r="I60" s="139"/>
      <c r="J60" s="139"/>
      <c r="P60" s="6"/>
      <c r="Q60" s="6"/>
    </row>
    <row r="61" spans="2:17" x14ac:dyDescent="0.15">
      <c r="B61" s="17"/>
      <c r="C61" s="17"/>
      <c r="D61" s="17"/>
      <c r="E61" s="138"/>
      <c r="F61" s="138"/>
      <c r="G61" s="138"/>
      <c r="H61" s="138"/>
      <c r="I61" s="139"/>
      <c r="J61" s="139"/>
      <c r="P61" s="6"/>
      <c r="Q61" s="6"/>
    </row>
    <row r="62" spans="2:17" ht="12" thickBot="1" x14ac:dyDescent="0.2">
      <c r="B62" s="17"/>
      <c r="C62" s="17"/>
      <c r="D62" s="17"/>
      <c r="E62" s="138"/>
      <c r="F62" s="138"/>
      <c r="G62" s="138"/>
      <c r="H62" s="138"/>
      <c r="I62" s="139"/>
      <c r="J62" s="139"/>
      <c r="P62" s="6"/>
      <c r="Q62" s="6"/>
    </row>
    <row r="63" spans="2:17" ht="12" thickBot="1" x14ac:dyDescent="0.2">
      <c r="B63" s="128" t="s">
        <v>194</v>
      </c>
      <c r="P63" s="6"/>
      <c r="Q63" s="6"/>
    </row>
    <row r="65" spans="2:9" ht="12" thickBot="1" x14ac:dyDescent="0.2"/>
    <row r="66" spans="2:9" ht="12" thickBot="1" x14ac:dyDescent="0.2">
      <c r="B66" s="128" t="s">
        <v>188</v>
      </c>
    </row>
    <row r="67" spans="2:9" x14ac:dyDescent="0.15">
      <c r="B67" s="8"/>
    </row>
    <row r="68" spans="2:9" ht="12" thickBot="1" x14ac:dyDescent="0.2">
      <c r="B68" t="s">
        <v>397</v>
      </c>
      <c r="C68" s="14"/>
    </row>
    <row r="69" spans="2:9" ht="34.5" thickBot="1" x14ac:dyDescent="0.2">
      <c r="B69" s="465" t="s">
        <v>51</v>
      </c>
      <c r="C69" s="466" t="s">
        <v>142</v>
      </c>
      <c r="D69" s="467" t="s">
        <v>330</v>
      </c>
      <c r="E69" s="467" t="s">
        <v>331</v>
      </c>
      <c r="F69" s="532" t="s">
        <v>332</v>
      </c>
      <c r="G69" s="469" t="s">
        <v>189</v>
      </c>
      <c r="H69" s="25"/>
      <c r="I69" s="25"/>
    </row>
    <row r="70" spans="2:9" ht="12" thickTop="1" x14ac:dyDescent="0.15">
      <c r="B70" s="58" t="s">
        <v>21</v>
      </c>
      <c r="C70" s="122">
        <v>1.7106656199927392E-5</v>
      </c>
      <c r="D70" s="122">
        <v>2.7498266244029153E-6</v>
      </c>
      <c r="E70" s="119">
        <v>1.1139025053096038E-6</v>
      </c>
      <c r="F70" s="119">
        <v>1.5995034812252799E-7</v>
      </c>
      <c r="G70" s="125">
        <v>0.2</v>
      </c>
    </row>
    <row r="71" spans="2:9" x14ac:dyDescent="0.15">
      <c r="B71" s="31" t="s">
        <v>22</v>
      </c>
      <c r="C71" s="123"/>
      <c r="D71" s="123">
        <v>4.1715184642493893E-7</v>
      </c>
      <c r="E71" s="120">
        <v>2.0194483463417834E-7</v>
      </c>
      <c r="F71" s="119">
        <v>3.7590300354520092E-8</v>
      </c>
      <c r="G71" s="126"/>
    </row>
    <row r="72" spans="2:9" x14ac:dyDescent="0.15">
      <c r="B72" s="31" t="s">
        <v>24</v>
      </c>
      <c r="C72" s="123">
        <v>1.2829992149945542E-4</v>
      </c>
      <c r="D72" s="123">
        <v>1.6872590137640656E-6</v>
      </c>
      <c r="E72" s="120">
        <v>6.6698441951151044E-7</v>
      </c>
      <c r="F72" s="119">
        <v>9.576644678828686E-8</v>
      </c>
      <c r="G72" s="126">
        <v>3.4</v>
      </c>
    </row>
    <row r="73" spans="2:9" x14ac:dyDescent="0.15">
      <c r="B73" s="31" t="s">
        <v>25</v>
      </c>
      <c r="C73" s="123">
        <v>6.3294627939731345E-4</v>
      </c>
      <c r="D73" s="123">
        <v>1.3749133122014429E-5</v>
      </c>
      <c r="E73" s="120">
        <v>5.5695125265479631E-6</v>
      </c>
      <c r="F73" s="119">
        <v>7.9975174061263194E-7</v>
      </c>
      <c r="G73" s="126">
        <v>1.0669999999999999</v>
      </c>
    </row>
    <row r="74" spans="2:9" x14ac:dyDescent="0.15">
      <c r="B74" s="31" t="s">
        <v>26</v>
      </c>
      <c r="C74" s="123">
        <v>1.1119326529952804E-4</v>
      </c>
      <c r="D74" s="123">
        <v>5.4901882275463804E-6</v>
      </c>
      <c r="E74" s="120">
        <v>2.2244706722296209E-6</v>
      </c>
      <c r="F74" s="119">
        <v>3.1942217282908715E-7</v>
      </c>
      <c r="G74" s="126">
        <v>8.6</v>
      </c>
    </row>
    <row r="75" spans="2:9" x14ac:dyDescent="0.15">
      <c r="B75" s="31" t="s">
        <v>27</v>
      </c>
      <c r="C75" s="123">
        <v>5.2175301409778546E-4</v>
      </c>
      <c r="D75" s="123">
        <v>8.9290490115932377E-6</v>
      </c>
      <c r="E75" s="120">
        <v>3.6174045269315469E-6</v>
      </c>
      <c r="F75" s="119">
        <v>5.194398618849072E-7</v>
      </c>
      <c r="G75" s="126">
        <v>1.3</v>
      </c>
    </row>
    <row r="76" spans="2:9" x14ac:dyDescent="0.15">
      <c r="B76" s="31" t="s">
        <v>28</v>
      </c>
      <c r="C76" s="123"/>
      <c r="D76" s="123">
        <v>1.4540564003671987E-6</v>
      </c>
      <c r="E76" s="120">
        <v>5.5579310988811799E-7</v>
      </c>
      <c r="F76" s="119">
        <v>7.9790960818258077E-8</v>
      </c>
      <c r="G76" s="126">
        <v>5.5</v>
      </c>
    </row>
    <row r="77" spans="2:9" x14ac:dyDescent="0.15">
      <c r="B77" s="31" t="s">
        <v>29</v>
      </c>
      <c r="C77" s="123">
        <v>6.5860626369720451E-5</v>
      </c>
      <c r="D77" s="123">
        <v>2.0891875285373682E-6</v>
      </c>
      <c r="E77" s="120">
        <v>8.448741710860656E-7</v>
      </c>
      <c r="F77" s="119">
        <v>1.21318577437146E-7</v>
      </c>
      <c r="G77" s="126">
        <v>1.6</v>
      </c>
    </row>
    <row r="78" spans="2:9" x14ac:dyDescent="0.15">
      <c r="B78" s="31" t="s">
        <v>30</v>
      </c>
      <c r="C78" s="123"/>
      <c r="D78" s="123">
        <v>1.2976826163332896E-7</v>
      </c>
      <c r="E78" s="120">
        <v>5.2248474846975771E-8</v>
      </c>
      <c r="F78" s="119">
        <v>7.5024255736815779E-9</v>
      </c>
      <c r="G78" s="126">
        <v>13</v>
      </c>
    </row>
    <row r="79" spans="2:9" x14ac:dyDescent="0.15">
      <c r="B79" s="31" t="s">
        <v>31</v>
      </c>
      <c r="C79" s="123"/>
      <c r="D79" s="123">
        <v>5.9749119500782325E-8</v>
      </c>
      <c r="E79" s="120">
        <v>2.554571230775387E-8</v>
      </c>
      <c r="F79" s="119">
        <v>4.7068462887907235E-9</v>
      </c>
      <c r="G79" s="126">
        <v>0.08</v>
      </c>
    </row>
    <row r="80" spans="2:9" ht="12" thickBot="1" x14ac:dyDescent="0.2">
      <c r="B80" s="33" t="s">
        <v>32</v>
      </c>
      <c r="C80" s="124">
        <v>5.9873296699745867E-3</v>
      </c>
      <c r="D80" s="124">
        <v>1.3749133122014552E-4</v>
      </c>
      <c r="E80" s="121">
        <v>5.569512526548016E-5</v>
      </c>
      <c r="F80" s="119">
        <v>7.9975174061263933E-6</v>
      </c>
      <c r="G80" s="127">
        <v>8.14</v>
      </c>
    </row>
    <row r="81" spans="2:16" x14ac:dyDescent="0.15">
      <c r="C81" s="21"/>
      <c r="D81" s="21"/>
      <c r="E81" s="21"/>
      <c r="F81" s="21"/>
      <c r="G81" s="21"/>
      <c r="H81" s="21"/>
      <c r="I81" s="21"/>
      <c r="J81" s="17"/>
    </row>
    <row r="82" spans="2:16" x14ac:dyDescent="0.15">
      <c r="C82" s="21"/>
      <c r="D82" s="21"/>
      <c r="E82" s="21"/>
      <c r="F82" s="21"/>
      <c r="G82" s="21"/>
      <c r="H82" s="21"/>
      <c r="I82" s="21"/>
      <c r="J82" s="17"/>
    </row>
    <row r="83" spans="2:16" x14ac:dyDescent="0.15">
      <c r="C83" s="21"/>
      <c r="D83" s="21"/>
      <c r="E83" s="21"/>
      <c r="F83" s="21"/>
      <c r="G83" s="21"/>
      <c r="H83" s="21"/>
      <c r="I83" s="21"/>
      <c r="J83" s="17"/>
    </row>
    <row r="84" spans="2:16" ht="12" thickBot="1" x14ac:dyDescent="0.2">
      <c r="C84" s="21"/>
      <c r="D84" s="21"/>
      <c r="E84" s="21"/>
      <c r="F84" s="21"/>
      <c r="G84" s="21"/>
      <c r="H84" s="21"/>
      <c r="I84" s="21"/>
      <c r="J84" s="17"/>
    </row>
    <row r="85" spans="2:16" ht="23.25" thickBot="1" x14ac:dyDescent="0.2">
      <c r="B85" s="129" t="s">
        <v>411</v>
      </c>
    </row>
    <row r="86" spans="2:16" ht="12" thickBot="1" x14ac:dyDescent="0.2">
      <c r="D86" s="3"/>
    </row>
    <row r="87" spans="2:16" ht="23.25" thickBot="1" x14ac:dyDescent="0.2">
      <c r="B87" s="465"/>
      <c r="C87" s="466" t="s">
        <v>190</v>
      </c>
      <c r="D87" s="467"/>
      <c r="E87" s="467" t="s">
        <v>136</v>
      </c>
      <c r="F87" s="532"/>
      <c r="G87" s="469" t="s">
        <v>141</v>
      </c>
      <c r="H87" s="465"/>
      <c r="I87" s="466" t="s">
        <v>274</v>
      </c>
      <c r="J87" s="467"/>
      <c r="K87" s="370"/>
      <c r="L87" s="370"/>
      <c r="N87" s="131" t="s">
        <v>144</v>
      </c>
      <c r="O87" s="10"/>
      <c r="P87" s="10"/>
    </row>
    <row r="88" spans="2:16" ht="12.75" thickTop="1" thickBot="1" x14ac:dyDescent="0.2">
      <c r="B88" s="135" t="s">
        <v>167</v>
      </c>
      <c r="C88" s="573"/>
      <c r="D88" s="574">
        <v>650</v>
      </c>
      <c r="E88" s="575" t="s">
        <v>78</v>
      </c>
      <c r="F88" s="573" t="s">
        <v>20</v>
      </c>
      <c r="G88" s="576"/>
      <c r="H88" s="577" t="s">
        <v>311</v>
      </c>
      <c r="I88" s="574" t="s">
        <v>398</v>
      </c>
      <c r="J88" s="574" t="s">
        <v>399</v>
      </c>
      <c r="K88" s="370"/>
      <c r="L88" s="370"/>
      <c r="N88" s="132" t="s">
        <v>52</v>
      </c>
      <c r="O88" s="19" t="s">
        <v>68</v>
      </c>
      <c r="P88" s="19" t="s">
        <v>69</v>
      </c>
    </row>
    <row r="89" spans="2:16" ht="12" thickTop="1" x14ac:dyDescent="0.15">
      <c r="B89" s="58" t="s">
        <v>21</v>
      </c>
      <c r="C89" s="119">
        <v>2.1579020396836411E-4</v>
      </c>
      <c r="D89" s="119">
        <v>3.4687412970868136E-5</v>
      </c>
      <c r="E89" s="119">
        <v>1.4051211762977465E-5</v>
      </c>
      <c r="F89" s="119">
        <v>2.0176776713568175E-6</v>
      </c>
      <c r="G89" s="125">
        <v>3.8727199999999997</v>
      </c>
      <c r="H89" s="119">
        <v>5.5720579842685278E-3</v>
      </c>
      <c r="I89" s="119">
        <v>3.6282539824664486E-4</v>
      </c>
      <c r="J89" s="119">
        <v>5.209975602049251E-5</v>
      </c>
      <c r="K89" s="17"/>
      <c r="L89" s="17"/>
      <c r="N89" s="133">
        <v>1.7106656199927392E-5</v>
      </c>
      <c r="O89" s="20" t="e">
        <v>#REF!</v>
      </c>
      <c r="P89" s="20">
        <v>1.1139025053096038E-6</v>
      </c>
    </row>
    <row r="90" spans="2:16" x14ac:dyDescent="0.15">
      <c r="B90" s="31" t="s">
        <v>22</v>
      </c>
      <c r="C90" s="120">
        <v>0</v>
      </c>
      <c r="D90" s="120">
        <v>5.2621202515427498E-6</v>
      </c>
      <c r="E90" s="120">
        <v>2.5474129220093796E-6</v>
      </c>
      <c r="F90" s="120">
        <v>4.7417908479205827E-7</v>
      </c>
      <c r="G90" s="126"/>
      <c r="H90" s="119"/>
      <c r="I90" s="119"/>
      <c r="J90" s="119"/>
      <c r="K90" s="17"/>
      <c r="L90" s="17"/>
      <c r="N90" s="133"/>
      <c r="O90" s="20" t="e">
        <v>#REF!</v>
      </c>
      <c r="P90" s="20">
        <v>2.0194483463417834E-7</v>
      </c>
    </row>
    <row r="91" spans="2:16" x14ac:dyDescent="0.15">
      <c r="B91" s="31" t="s">
        <v>27</v>
      </c>
      <c r="C91" s="120">
        <v>6.5816012210351054E-3</v>
      </c>
      <c r="D91" s="120">
        <v>1.1263459585184175E-4</v>
      </c>
      <c r="E91" s="120">
        <v>4.5631387664525309E-5</v>
      </c>
      <c r="F91" s="120">
        <v>6.5524221937609732E-6</v>
      </c>
      <c r="G91" s="126">
        <v>169.77</v>
      </c>
      <c r="H91" s="119">
        <v>3.8767751787919563E-3</v>
      </c>
      <c r="I91" s="119">
        <v>2.6878357580565065E-5</v>
      </c>
      <c r="J91" s="119">
        <v>3.8595877915774128E-6</v>
      </c>
      <c r="K91" s="17"/>
      <c r="L91" s="17"/>
      <c r="N91" s="133">
        <v>5.2175301409778546E-4</v>
      </c>
      <c r="O91" s="20" t="e">
        <v>#REF!</v>
      </c>
      <c r="P91" s="20">
        <v>3.6174045269315469E-6</v>
      </c>
    </row>
    <row r="92" spans="2:16" x14ac:dyDescent="0.15">
      <c r="B92" s="31" t="s">
        <v>28</v>
      </c>
      <c r="C92" s="120">
        <v>0</v>
      </c>
      <c r="D92" s="120">
        <v>1.8342049056791993E-5</v>
      </c>
      <c r="E92" s="120">
        <v>7.0109966053726773E-6</v>
      </c>
      <c r="F92" s="120">
        <v>1.0065150961458347E-6</v>
      </c>
      <c r="G92" s="126">
        <v>23.6</v>
      </c>
      <c r="H92" s="119">
        <v>0</v>
      </c>
      <c r="I92" s="119">
        <v>2.9707612734629987E-5</v>
      </c>
      <c r="J92" s="119">
        <v>4.2648944751942145E-6</v>
      </c>
      <c r="K92" s="17"/>
      <c r="L92" s="17"/>
      <c r="N92" s="133"/>
      <c r="O92" s="20" t="e">
        <v>#REF!</v>
      </c>
      <c r="P92" s="20">
        <v>5.5579310988811799E-7</v>
      </c>
    </row>
    <row r="93" spans="2:16" x14ac:dyDescent="0.15">
      <c r="B93" s="31" t="s">
        <v>29</v>
      </c>
      <c r="C93" s="120">
        <v>8.3079228527820168E-4</v>
      </c>
      <c r="D93" s="120">
        <v>2.6353847159981779E-5</v>
      </c>
      <c r="E93" s="120">
        <v>1.0657580743748067E-5</v>
      </c>
      <c r="F93" s="120">
        <v>1.5303610632231346E-6</v>
      </c>
      <c r="G93" s="126">
        <v>1.6</v>
      </c>
      <c r="H93" s="119">
        <v>5.19245178298876E-2</v>
      </c>
      <c r="I93" s="119">
        <v>6.6609879648425415E-4</v>
      </c>
      <c r="J93" s="119">
        <v>9.5647566451445904E-5</v>
      </c>
      <c r="K93" s="17"/>
      <c r="L93" s="17"/>
      <c r="N93" s="133">
        <v>6.5860626369720451E-5</v>
      </c>
      <c r="O93" s="20" t="e">
        <v>#REF!</v>
      </c>
      <c r="P93" s="20">
        <v>8.448741710860656E-7</v>
      </c>
    </row>
    <row r="94" spans="2:16" ht="12" thickBot="1" x14ac:dyDescent="0.2">
      <c r="B94" s="33" t="s">
        <v>32</v>
      </c>
      <c r="C94" s="121">
        <v>7.5526571388927446E-2</v>
      </c>
      <c r="D94" s="121">
        <v>1.7343706485434041E-3</v>
      </c>
      <c r="E94" s="121">
        <v>7.02560588148873E-4</v>
      </c>
      <c r="F94" s="121">
        <v>1.0088388356784078E-4</v>
      </c>
      <c r="G94" s="127">
        <v>12.71</v>
      </c>
      <c r="H94" s="119">
        <v>0.59422951525513323</v>
      </c>
      <c r="I94" s="119">
        <v>5.5276206778038786E-3</v>
      </c>
      <c r="J94" s="119">
        <v>7.9373629872416028E-4</v>
      </c>
      <c r="K94" s="17"/>
      <c r="L94" s="17"/>
      <c r="N94" s="133">
        <v>5.9873296699745867E-3</v>
      </c>
      <c r="O94" s="20" t="e">
        <v>#REF!</v>
      </c>
      <c r="P94" s="20">
        <v>5.569512526548016E-5</v>
      </c>
    </row>
    <row r="95" spans="2:16" x14ac:dyDescent="0.15">
      <c r="C95" s="21"/>
      <c r="D95" s="21"/>
      <c r="E95" s="21"/>
      <c r="F95" s="21"/>
      <c r="G95" s="21"/>
      <c r="H95" s="21"/>
      <c r="I95" s="21"/>
      <c r="J95" s="17"/>
      <c r="K95" s="24"/>
      <c r="L95" s="24"/>
      <c r="M95" s="24"/>
    </row>
    <row r="96" spans="2:16" x14ac:dyDescent="0.15">
      <c r="C96" s="21"/>
      <c r="D96" s="21"/>
      <c r="E96" s="21"/>
      <c r="F96" s="21"/>
      <c r="G96" s="21"/>
      <c r="H96" s="21"/>
      <c r="I96" s="21"/>
      <c r="J96" s="17"/>
      <c r="K96" s="24"/>
      <c r="L96" s="24"/>
      <c r="M96" s="24"/>
    </row>
    <row r="97" spans="2:13" ht="12" thickBot="1" x14ac:dyDescent="0.2">
      <c r="C97" s="21"/>
      <c r="D97" s="21"/>
      <c r="E97" s="21"/>
      <c r="F97" s="21"/>
      <c r="G97" s="21"/>
      <c r="H97" s="21"/>
      <c r="I97" s="21"/>
      <c r="J97" s="17"/>
      <c r="K97" s="24"/>
      <c r="L97" s="24"/>
      <c r="M97" s="24"/>
    </row>
    <row r="98" spans="2:13" ht="12" thickBot="1" x14ac:dyDescent="0.2">
      <c r="B98" s="128" t="s">
        <v>77</v>
      </c>
      <c r="C98" s="21"/>
      <c r="D98" s="21"/>
      <c r="E98" s="21"/>
      <c r="F98" s="21"/>
      <c r="G98" s="21"/>
      <c r="H98" s="21"/>
      <c r="I98" s="21"/>
      <c r="J98" s="130"/>
      <c r="K98" s="24"/>
      <c r="L98" s="24"/>
      <c r="M98" s="24"/>
    </row>
    <row r="100" spans="2:13" ht="12" thickBot="1" x14ac:dyDescent="0.2">
      <c r="B100" t="s">
        <v>400</v>
      </c>
    </row>
    <row r="101" spans="2:13" ht="23.25" thickBot="1" x14ac:dyDescent="0.2">
      <c r="B101" s="465" t="s">
        <v>191</v>
      </c>
      <c r="C101" s="466" t="s">
        <v>193</v>
      </c>
      <c r="D101" s="467" t="s">
        <v>192</v>
      </c>
    </row>
    <row r="102" spans="2:13" ht="12" thickTop="1" x14ac:dyDescent="0.15">
      <c r="B102" s="47" t="s">
        <v>21</v>
      </c>
      <c r="C102" s="64">
        <v>160</v>
      </c>
      <c r="D102" s="61">
        <v>280</v>
      </c>
    </row>
    <row r="103" spans="2:13" x14ac:dyDescent="0.15">
      <c r="B103" s="45" t="s">
        <v>22</v>
      </c>
      <c r="C103" s="60">
        <v>20</v>
      </c>
      <c r="D103" s="62">
        <v>50.4</v>
      </c>
    </row>
    <row r="104" spans="2:13" x14ac:dyDescent="0.15">
      <c r="B104" s="45" t="s">
        <v>27</v>
      </c>
      <c r="C104" s="60">
        <v>110</v>
      </c>
      <c r="D104" s="62">
        <v>360</v>
      </c>
    </row>
    <row r="105" spans="2:13" ht="12" thickBot="1" x14ac:dyDescent="0.2">
      <c r="B105" s="46" t="s">
        <v>28</v>
      </c>
      <c r="C105" s="65">
        <v>122</v>
      </c>
      <c r="D105" s="63"/>
    </row>
    <row r="107" spans="2:13" x14ac:dyDescent="0.15">
      <c r="E107" s="535"/>
    </row>
    <row r="108" spans="2:13" ht="12" thickBot="1" x14ac:dyDescent="0.2">
      <c r="B108" s="3"/>
    </row>
    <row r="109" spans="2:13" ht="23.25" thickBot="1" x14ac:dyDescent="0.2">
      <c r="B109" s="129" t="s">
        <v>197</v>
      </c>
    </row>
    <row r="110" spans="2:13" ht="8.25" customHeight="1" x14ac:dyDescent="0.15"/>
    <row r="111" spans="2:13" ht="8.25" customHeight="1" x14ac:dyDescent="0.15"/>
    <row r="112" spans="2:13" ht="8.25" customHeight="1" x14ac:dyDescent="0.15"/>
    <row r="113" spans="2:12" ht="8.25" customHeight="1" x14ac:dyDescent="0.15"/>
    <row r="114" spans="2:12" ht="12" thickBot="1" x14ac:dyDescent="0.2">
      <c r="B114" t="s">
        <v>412</v>
      </c>
    </row>
    <row r="115" spans="2:12" x14ac:dyDescent="0.15">
      <c r="B115" s="371"/>
      <c r="C115" s="536" t="s">
        <v>311</v>
      </c>
      <c r="D115" s="42"/>
      <c r="E115" s="37" t="s">
        <v>146</v>
      </c>
      <c r="F115" s="37"/>
      <c r="G115" s="151"/>
      <c r="H115" s="37"/>
      <c r="I115" s="29"/>
    </row>
    <row r="116" spans="2:12" ht="33.75" x14ac:dyDescent="0.15">
      <c r="B116" s="134" t="s">
        <v>81</v>
      </c>
      <c r="C116" s="533"/>
      <c r="D116" s="144" t="s">
        <v>475</v>
      </c>
      <c r="E116" s="87" t="s">
        <v>195</v>
      </c>
      <c r="F116" s="146" t="s">
        <v>196</v>
      </c>
      <c r="G116" s="152" t="s">
        <v>401</v>
      </c>
      <c r="H116" s="144" t="s">
        <v>145</v>
      </c>
      <c r="I116" s="87" t="s">
        <v>147</v>
      </c>
    </row>
    <row r="117" spans="2:12" x14ac:dyDescent="0.15">
      <c r="B117" s="31" t="s">
        <v>138</v>
      </c>
      <c r="C117" s="15">
        <v>1.7253614682725196E-3</v>
      </c>
      <c r="D117" s="123">
        <v>4.5384802878040328E-5</v>
      </c>
      <c r="E117" s="120">
        <v>1.9806751639967979E-5</v>
      </c>
      <c r="F117" s="120">
        <v>3.4504822810707461E-6</v>
      </c>
      <c r="G117" s="108">
        <v>0.26296405851648941</v>
      </c>
      <c r="H117" s="120">
        <v>1.9806751639967979E-5</v>
      </c>
      <c r="I117" s="12">
        <v>7.5321136096345945E-3</v>
      </c>
    </row>
    <row r="118" spans="2:12" x14ac:dyDescent="0.15">
      <c r="B118" s="141"/>
      <c r="C118" s="534"/>
      <c r="D118" s="147"/>
      <c r="E118" s="142"/>
      <c r="F118" s="142"/>
      <c r="G118" s="153"/>
      <c r="H118" s="142"/>
      <c r="I118" s="143"/>
    </row>
    <row r="119" spans="2:12" ht="33.75" x14ac:dyDescent="0.15">
      <c r="B119" s="134" t="s">
        <v>168</v>
      </c>
      <c r="C119" s="533"/>
      <c r="E119" s="144" t="s">
        <v>148</v>
      </c>
      <c r="F119" s="146"/>
      <c r="G119" s="152" t="s">
        <v>402</v>
      </c>
      <c r="H119" s="144" t="s">
        <v>145</v>
      </c>
      <c r="I119" s="87" t="s">
        <v>147</v>
      </c>
    </row>
    <row r="120" spans="2:12" ht="12" thickBot="1" x14ac:dyDescent="0.2">
      <c r="B120" s="33" t="s">
        <v>83</v>
      </c>
      <c r="C120" s="140">
        <v>2.4686471888043207E-3</v>
      </c>
      <c r="D120" s="148">
        <v>6.4936575957900096E-5</v>
      </c>
      <c r="E120" s="145">
        <v>2.833950024646618E-5</v>
      </c>
      <c r="F120" s="145">
        <v>4.9369500477560227E-6</v>
      </c>
      <c r="G120" s="70">
        <v>4.6779909017754999</v>
      </c>
      <c r="H120" s="150">
        <v>2.833950024646618E-5</v>
      </c>
      <c r="I120" s="90">
        <v>6.0580494578794746E-4</v>
      </c>
    </row>
    <row r="121" spans="2:12" x14ac:dyDescent="0.15">
      <c r="C121" s="72"/>
      <c r="D121" s="72"/>
      <c r="E121" s="72"/>
      <c r="F121" s="72"/>
      <c r="G121" s="72"/>
      <c r="H121" s="149"/>
      <c r="I121" s="72"/>
      <c r="J121" s="72"/>
      <c r="K121" s="72"/>
      <c r="L121" s="72"/>
    </row>
    <row r="123" spans="2:12" ht="12" thickBot="1" x14ac:dyDescent="0.2">
      <c r="C123" s="13"/>
      <c r="D123" s="13"/>
      <c r="E123" s="13"/>
      <c r="F123" s="13"/>
      <c r="G123" s="13"/>
      <c r="H123" s="13"/>
      <c r="J123" s="21"/>
      <c r="K123" s="17"/>
    </row>
    <row r="124" spans="2:12" ht="12" thickBot="1" x14ac:dyDescent="0.2">
      <c r="B124" s="128" t="s">
        <v>198</v>
      </c>
      <c r="C124" s="13"/>
      <c r="D124" s="13"/>
      <c r="E124" s="13"/>
      <c r="F124" s="13"/>
      <c r="G124" s="13"/>
      <c r="H124" s="13"/>
      <c r="J124" s="21"/>
      <c r="K124" s="17"/>
    </row>
    <row r="125" spans="2:12" x14ac:dyDescent="0.15">
      <c r="C125" s="13"/>
      <c r="D125" s="13"/>
      <c r="E125" s="13"/>
      <c r="F125" s="13"/>
      <c r="G125" s="13"/>
      <c r="H125" s="13"/>
      <c r="J125" s="21"/>
      <c r="K125" s="17"/>
    </row>
    <row r="126" spans="2:12" ht="12" thickBot="1" x14ac:dyDescent="0.2">
      <c r="B126" t="s">
        <v>127</v>
      </c>
      <c r="C126" s="13"/>
      <c r="D126" s="13"/>
      <c r="E126" s="13"/>
      <c r="F126" s="13"/>
      <c r="G126" s="13"/>
      <c r="H126" s="13"/>
      <c r="J126" s="21"/>
      <c r="K126" s="17"/>
    </row>
    <row r="127" spans="2:12" ht="12" thickBot="1" x14ac:dyDescent="0.2">
      <c r="B127" s="470"/>
      <c r="C127" s="471"/>
      <c r="D127" s="513" t="s">
        <v>323</v>
      </c>
      <c r="E127" s="513" t="s">
        <v>324</v>
      </c>
      <c r="F127" s="513" t="s">
        <v>325</v>
      </c>
      <c r="H127" s="17"/>
    </row>
    <row r="128" spans="2:12" ht="15" thickTop="1" x14ac:dyDescent="0.2">
      <c r="B128" s="578" t="s">
        <v>84</v>
      </c>
      <c r="C128" s="579" t="s">
        <v>404</v>
      </c>
      <c r="D128" s="580">
        <v>4534.0864079160074</v>
      </c>
      <c r="E128" s="580">
        <v>2982.6394471335298</v>
      </c>
      <c r="F128" s="580">
        <v>720.16408857505849</v>
      </c>
    </row>
    <row r="129" spans="2:7" ht="14.25" x14ac:dyDescent="0.2">
      <c r="B129" s="581" t="s">
        <v>86</v>
      </c>
      <c r="C129" s="582" t="s">
        <v>404</v>
      </c>
      <c r="D129" s="580">
        <v>4534.0864079160074</v>
      </c>
      <c r="E129" s="580">
        <v>2982.6394471335298</v>
      </c>
      <c r="F129" s="580">
        <v>720.16408857505849</v>
      </c>
    </row>
    <row r="130" spans="2:7" ht="14.25" x14ac:dyDescent="0.2">
      <c r="B130" s="154" t="s">
        <v>88</v>
      </c>
      <c r="C130" s="160" t="s">
        <v>85</v>
      </c>
      <c r="D130" s="514">
        <v>0.90681728158320163</v>
      </c>
      <c r="E130" s="514">
        <v>0.5965278894267062</v>
      </c>
      <c r="F130" s="514">
        <v>0.14403281771501178</v>
      </c>
    </row>
    <row r="131" spans="2:7" ht="14.25" x14ac:dyDescent="0.2">
      <c r="B131" s="154" t="s">
        <v>89</v>
      </c>
      <c r="C131" s="160" t="s">
        <v>85</v>
      </c>
      <c r="D131" s="514">
        <v>0.90681728158320163</v>
      </c>
      <c r="E131" s="514">
        <v>0.5965278894267062</v>
      </c>
      <c r="F131" s="514">
        <v>0.14403281771501178</v>
      </c>
    </row>
    <row r="132" spans="2:7" ht="14.25" x14ac:dyDescent="0.2">
      <c r="B132" s="154" t="s">
        <v>90</v>
      </c>
      <c r="C132" s="160" t="s">
        <v>85</v>
      </c>
      <c r="D132" s="514">
        <v>226.70432039580032</v>
      </c>
      <c r="E132" s="514">
        <v>149.1319723566765</v>
      </c>
      <c r="F132" s="514">
        <v>36.008204428752919</v>
      </c>
    </row>
    <row r="133" spans="2:7" ht="14.25" x14ac:dyDescent="0.2">
      <c r="B133" s="154" t="s">
        <v>91</v>
      </c>
      <c r="C133" s="160" t="s">
        <v>85</v>
      </c>
      <c r="D133" s="514">
        <v>4534.0864079160074</v>
      </c>
      <c r="E133" s="514">
        <v>2982.6394471335298</v>
      </c>
      <c r="F133" s="514">
        <v>720.16408857505849</v>
      </c>
    </row>
    <row r="134" spans="2:7" ht="14.25" x14ac:dyDescent="0.2">
      <c r="B134" s="154" t="s">
        <v>92</v>
      </c>
      <c r="C134" s="160" t="s">
        <v>85</v>
      </c>
      <c r="D134" s="514">
        <v>2267.0432039580037</v>
      </c>
      <c r="E134" s="514">
        <v>1491.3197235667649</v>
      </c>
      <c r="F134" s="514">
        <v>360.08204428752924</v>
      </c>
    </row>
    <row r="135" spans="2:7" ht="15" thickBot="1" x14ac:dyDescent="0.25">
      <c r="B135" s="155" t="s">
        <v>93</v>
      </c>
      <c r="C135" s="161" t="s">
        <v>85</v>
      </c>
      <c r="D135" s="514">
        <v>4534.0864079160074</v>
      </c>
      <c r="E135" s="514">
        <v>2982.6394471335298</v>
      </c>
      <c r="F135" s="514">
        <v>720.16408857505849</v>
      </c>
    </row>
    <row r="138" spans="2:7" ht="12" thickBot="1" x14ac:dyDescent="0.2"/>
    <row r="139" spans="2:7" ht="45.75" thickBot="1" x14ac:dyDescent="0.2">
      <c r="B139" s="129" t="s">
        <v>200</v>
      </c>
    </row>
    <row r="140" spans="2:7" ht="43.5" customHeight="1" x14ac:dyDescent="0.15"/>
    <row r="141" spans="2:7" ht="12" thickBot="1" x14ac:dyDescent="0.2">
      <c r="B141" t="s">
        <v>98</v>
      </c>
    </row>
    <row r="142" spans="2:7" ht="13.5" thickBot="1" x14ac:dyDescent="0.2">
      <c r="B142" s="475"/>
      <c r="C142" s="472" t="s">
        <v>98</v>
      </c>
      <c r="D142" s="473" t="s">
        <v>104</v>
      </c>
      <c r="E142" s="476" t="s">
        <v>105</v>
      </c>
    </row>
    <row r="143" spans="2:7" ht="12" thickTop="1" x14ac:dyDescent="0.15">
      <c r="B143" s="578" t="s">
        <v>403</v>
      </c>
      <c r="C143" s="583">
        <v>24</v>
      </c>
      <c r="D143" s="584">
        <v>-2.8881132523331052E-2</v>
      </c>
      <c r="E143" s="585">
        <v>10.541613371015835</v>
      </c>
      <c r="G143" s="72"/>
    </row>
    <row r="144" spans="2:7" x14ac:dyDescent="0.15">
      <c r="B144" s="581" t="s">
        <v>405</v>
      </c>
      <c r="C144" s="586">
        <v>24</v>
      </c>
      <c r="D144" s="584">
        <v>-2.8881132523331052E-2</v>
      </c>
      <c r="E144" s="585">
        <v>10.541613371015835</v>
      </c>
    </row>
    <row r="145" spans="2:8" x14ac:dyDescent="0.15">
      <c r="B145" s="154" t="s">
        <v>406</v>
      </c>
      <c r="C145" s="75">
        <v>60</v>
      </c>
      <c r="D145" s="92">
        <v>-1.1552453009332421E-2</v>
      </c>
      <c r="E145" s="93">
        <v>4.2166453484063338</v>
      </c>
      <c r="G145" s="72"/>
    </row>
    <row r="146" spans="2:8" x14ac:dyDescent="0.15">
      <c r="B146" s="154" t="s">
        <v>407</v>
      </c>
      <c r="C146" s="17">
        <v>60</v>
      </c>
      <c r="D146" s="92">
        <v>-1.1552453009332421E-2</v>
      </c>
      <c r="E146" s="93">
        <v>4.2166453484063338</v>
      </c>
    </row>
    <row r="147" spans="2:8" x14ac:dyDescent="0.15">
      <c r="B147" s="154" t="s">
        <v>408</v>
      </c>
      <c r="C147" s="75">
        <v>28</v>
      </c>
      <c r="D147" s="92">
        <v>-2.4755256448569473E-2</v>
      </c>
      <c r="E147" s="93">
        <v>9.0356686037278582</v>
      </c>
      <c r="G147" s="72"/>
    </row>
    <row r="148" spans="2:8" x14ac:dyDescent="0.15">
      <c r="B148" s="154" t="s">
        <v>321</v>
      </c>
      <c r="C148" s="541">
        <v>8.8000000000000007</v>
      </c>
      <c r="D148" s="92">
        <v>-7.8766725063630139E-2</v>
      </c>
      <c r="E148" s="93">
        <v>28.749854648225</v>
      </c>
      <c r="G148" s="95"/>
    </row>
    <row r="149" spans="2:8" x14ac:dyDescent="0.15">
      <c r="B149" s="564" t="s">
        <v>302</v>
      </c>
      <c r="C149" s="86">
        <v>7</v>
      </c>
      <c r="D149" s="86">
        <v>-9.9021025794277892E-2</v>
      </c>
      <c r="E149" s="89">
        <v>36.142674414911433</v>
      </c>
      <c r="G149" s="72"/>
    </row>
    <row r="150" spans="2:8" ht="12" thickBot="1" x14ac:dyDescent="0.2">
      <c r="B150" s="563" t="s">
        <v>303</v>
      </c>
      <c r="C150" s="90">
        <v>5</v>
      </c>
      <c r="D150" s="90">
        <v>-0.13862943611198905</v>
      </c>
      <c r="E150" s="98">
        <v>50.599744180876002</v>
      </c>
      <c r="G150" s="72"/>
    </row>
    <row r="151" spans="2:8" x14ac:dyDescent="0.15">
      <c r="D151" s="72"/>
      <c r="E151" s="72"/>
    </row>
    <row r="155" spans="2:8" ht="12" thickBot="1" x14ac:dyDescent="0.2">
      <c r="B155" t="s">
        <v>357</v>
      </c>
    </row>
    <row r="156" spans="2:8" ht="13.5" thickBot="1" x14ac:dyDescent="0.2">
      <c r="B156" s="470"/>
      <c r="C156" s="471"/>
      <c r="D156" s="513" t="s">
        <v>323</v>
      </c>
      <c r="E156" s="513" t="s">
        <v>324</v>
      </c>
      <c r="F156" s="513" t="s">
        <v>325</v>
      </c>
      <c r="G156" s="660" t="s">
        <v>326</v>
      </c>
      <c r="H156" s="513" t="s">
        <v>458</v>
      </c>
    </row>
    <row r="157" spans="2:8" ht="12" thickTop="1" x14ac:dyDescent="0.15">
      <c r="B157" s="578" t="s">
        <v>403</v>
      </c>
      <c r="C157" s="159" t="s">
        <v>80</v>
      </c>
      <c r="D157" s="588">
        <v>3.5282157323620442E-6</v>
      </c>
      <c r="E157" s="588">
        <v>2.320951670212433E-6</v>
      </c>
      <c r="F157" s="588">
        <v>5.6039828944516293E-7</v>
      </c>
      <c r="G157" s="661">
        <v>2E-3</v>
      </c>
      <c r="H157" s="657"/>
    </row>
    <row r="158" spans="2:8" x14ac:dyDescent="0.15">
      <c r="B158" s="581" t="s">
        <v>405</v>
      </c>
      <c r="C158" s="159" t="s">
        <v>80</v>
      </c>
      <c r="D158" s="588">
        <v>3.5282157323620442E-6</v>
      </c>
      <c r="E158" s="588">
        <v>2.320951670212433E-6</v>
      </c>
      <c r="F158" s="588">
        <v>5.6039828944516293E-7</v>
      </c>
      <c r="G158" s="590">
        <v>2E-3</v>
      </c>
      <c r="H158" s="657"/>
    </row>
    <row r="159" spans="2:8" x14ac:dyDescent="0.15">
      <c r="B159" s="154" t="s">
        <v>406</v>
      </c>
      <c r="C159" s="159" t="s">
        <v>80</v>
      </c>
      <c r="D159" s="101">
        <v>1.221337847524559E-9</v>
      </c>
      <c r="E159" s="101">
        <v>8.0342766206307117E-10</v>
      </c>
      <c r="F159" s="101">
        <v>1.9398916974081667E-10</v>
      </c>
      <c r="G159" s="593">
        <v>4.0000000000000002E-4</v>
      </c>
      <c r="H159" s="657"/>
    </row>
    <row r="160" spans="2:8" x14ac:dyDescent="0.15">
      <c r="B160" s="154" t="s">
        <v>407</v>
      </c>
      <c r="C160" s="159" t="s">
        <v>80</v>
      </c>
      <c r="D160" s="101">
        <v>1.221337847524559E-9</v>
      </c>
      <c r="E160" s="101">
        <v>8.0342766206307117E-10</v>
      </c>
      <c r="F160" s="101">
        <v>1.9398916974081667E-10</v>
      </c>
      <c r="G160" s="593">
        <v>4.0000000000000002E-4</v>
      </c>
      <c r="H160" s="657"/>
    </row>
    <row r="161" spans="2:10" x14ac:dyDescent="0.15">
      <c r="B161" s="154" t="s">
        <v>408</v>
      </c>
      <c r="C161" s="159" t="s">
        <v>80</v>
      </c>
      <c r="D161" s="101">
        <v>1.7871449147750469E-7</v>
      </c>
      <c r="E161" s="101">
        <v>1.1756302022047592E-7</v>
      </c>
      <c r="F161" s="101">
        <v>2.8385819609734363E-8</v>
      </c>
      <c r="G161" s="593">
        <v>0.05</v>
      </c>
      <c r="H161" s="657"/>
    </row>
    <row r="162" spans="2:10" x14ac:dyDescent="0.15">
      <c r="B162" s="154" t="s">
        <v>321</v>
      </c>
      <c r="C162" s="159" t="s">
        <v>80</v>
      </c>
      <c r="D162" s="101">
        <v>3.0524676044245098E-6</v>
      </c>
      <c r="E162" s="101">
        <v>2.0079922323841132E-6</v>
      </c>
      <c r="F162" s="101">
        <v>4.8483362522763629E-7</v>
      </c>
      <c r="G162" s="593">
        <v>9.1999999999999998E-3</v>
      </c>
      <c r="H162" s="657" t="s">
        <v>457</v>
      </c>
    </row>
    <row r="163" spans="2:10" x14ac:dyDescent="0.15">
      <c r="B163" s="564" t="s">
        <v>302</v>
      </c>
      <c r="C163" s="159" t="s">
        <v>80</v>
      </c>
      <c r="D163" s="101">
        <v>1.4470134718452537E-6</v>
      </c>
      <c r="E163" s="101">
        <v>9.5188293150394846E-7</v>
      </c>
      <c r="F163" s="101">
        <v>2.2983398293598917E-7</v>
      </c>
      <c r="G163" s="593">
        <v>5.7000000000000002E-3</v>
      </c>
      <c r="H163" s="657"/>
    </row>
    <row r="164" spans="2:10" ht="12" thickBot="1" x14ac:dyDescent="0.2">
      <c r="B164" s="563" t="s">
        <v>303</v>
      </c>
      <c r="C164" s="159" t="s">
        <v>80</v>
      </c>
      <c r="D164" s="101">
        <v>2.627339853247649E-6</v>
      </c>
      <c r="E164" s="101">
        <v>1.7283321891794933E-6</v>
      </c>
      <c r="F164" s="101">
        <v>4.1730916452928612E-7</v>
      </c>
      <c r="G164" s="594">
        <v>1.06</v>
      </c>
      <c r="H164" s="657"/>
    </row>
    <row r="165" spans="2:10" x14ac:dyDescent="0.15">
      <c r="J165" s="95"/>
    </row>
    <row r="167" spans="2:10" ht="12" thickBot="1" x14ac:dyDescent="0.2">
      <c r="B167" s="587" t="s">
        <v>409</v>
      </c>
    </row>
    <row r="168" spans="2:10" ht="13.5" thickBot="1" x14ac:dyDescent="0.2">
      <c r="B168" s="470"/>
      <c r="C168" s="471"/>
      <c r="D168" s="513" t="s">
        <v>323</v>
      </c>
      <c r="E168" s="513" t="s">
        <v>324</v>
      </c>
      <c r="F168" s="513" t="s">
        <v>325</v>
      </c>
      <c r="G168" s="473" t="s">
        <v>327</v>
      </c>
    </row>
    <row r="169" spans="2:10" ht="12" thickTop="1" x14ac:dyDescent="0.15">
      <c r="B169" s="578" t="s">
        <v>403</v>
      </c>
      <c r="C169" s="159" t="s">
        <v>80</v>
      </c>
      <c r="D169" s="588">
        <v>4.4506324534307778E-2</v>
      </c>
      <c r="E169" s="588">
        <v>2.9277412748727721E-2</v>
      </c>
      <c r="F169" s="588">
        <v>7.0690881823770634E-3</v>
      </c>
      <c r="G169" s="589">
        <v>2E-3</v>
      </c>
    </row>
    <row r="170" spans="2:10" x14ac:dyDescent="0.15">
      <c r="B170" s="581" t="s">
        <v>405</v>
      </c>
      <c r="C170" s="159" t="s">
        <v>80</v>
      </c>
      <c r="D170" s="588">
        <v>4.4506324534307778E-2</v>
      </c>
      <c r="E170" s="588">
        <v>2.9277412748727721E-2</v>
      </c>
      <c r="F170" s="588">
        <v>7.0690881823770634E-3</v>
      </c>
      <c r="G170" s="590">
        <v>2E-3</v>
      </c>
    </row>
    <row r="171" spans="2:10" x14ac:dyDescent="0.15">
      <c r="B171" s="154" t="s">
        <v>406</v>
      </c>
      <c r="C171" s="159" t="s">
        <v>80</v>
      </c>
      <c r="D171" s="101">
        <v>1.54064441438138E-5</v>
      </c>
      <c r="E171" s="101">
        <v>1.0134757900328405E-5</v>
      </c>
      <c r="F171" s="101">
        <v>2.4470569827785582E-6</v>
      </c>
      <c r="G171" s="592">
        <v>2.8999999999999998E-3</v>
      </c>
    </row>
    <row r="172" spans="2:10" x14ac:dyDescent="0.15">
      <c r="B172" s="154" t="s">
        <v>407</v>
      </c>
      <c r="C172" s="159" t="s">
        <v>80</v>
      </c>
      <c r="D172" s="101">
        <v>1.54064441438138E-5</v>
      </c>
      <c r="E172" s="101">
        <v>1.0134757900328405E-5</v>
      </c>
      <c r="F172" s="101">
        <v>2.4470569827785582E-6</v>
      </c>
      <c r="G172" s="592">
        <v>2.8999999999999998E-3</v>
      </c>
    </row>
    <row r="173" spans="2:10" x14ac:dyDescent="0.15">
      <c r="B173" s="154" t="s">
        <v>408</v>
      </c>
      <c r="C173" s="159" t="s">
        <v>80</v>
      </c>
      <c r="D173" s="101">
        <v>2.2543760812938352E-3</v>
      </c>
      <c r="E173" s="101">
        <v>1.4829869622691716E-3</v>
      </c>
      <c r="F173" s="101">
        <v>3.5807008288503314E-4</v>
      </c>
      <c r="G173" s="592">
        <v>0.126</v>
      </c>
    </row>
    <row r="174" spans="2:10" x14ac:dyDescent="0.15">
      <c r="B174" s="154" t="s">
        <v>321</v>
      </c>
      <c r="C174" s="159" t="s">
        <v>80</v>
      </c>
      <c r="D174" s="101">
        <v>3.8505047349252537E-2</v>
      </c>
      <c r="E174" s="101">
        <v>2.5329617216186161E-2</v>
      </c>
      <c r="F174" s="101">
        <v>6.1158852820714961E-3</v>
      </c>
      <c r="G174" s="592" t="s">
        <v>304</v>
      </c>
    </row>
    <row r="175" spans="2:10" x14ac:dyDescent="0.15">
      <c r="B175" s="564" t="s">
        <v>302</v>
      </c>
      <c r="C175" s="159" t="s">
        <v>80</v>
      </c>
      <c r="D175" s="101">
        <v>1.8253206739244771E-2</v>
      </c>
      <c r="E175" s="101">
        <v>1.2007432051163407E-2</v>
      </c>
      <c r="F175" s="101">
        <v>2.8992177943477425E-3</v>
      </c>
      <c r="G175" s="593">
        <v>1.2E-2</v>
      </c>
    </row>
    <row r="176" spans="2:10" ht="12" thickBot="1" x14ac:dyDescent="0.2">
      <c r="B176" s="563" t="s">
        <v>303</v>
      </c>
      <c r="C176" s="159" t="s">
        <v>80</v>
      </c>
      <c r="D176" s="101">
        <v>3.3142315844807146E-2</v>
      </c>
      <c r="E176" s="101">
        <v>2.1801873567185801E-2</v>
      </c>
      <c r="F176" s="101">
        <v>5.2641047250382269E-3</v>
      </c>
      <c r="G176" s="594">
        <v>4.29</v>
      </c>
    </row>
    <row r="179" spans="2:7" ht="12" thickBot="1" x14ac:dyDescent="0.2">
      <c r="B179" s="587" t="s">
        <v>410</v>
      </c>
    </row>
    <row r="180" spans="2:7" ht="13.5" thickBot="1" x14ac:dyDescent="0.2">
      <c r="B180" s="470"/>
      <c r="C180" s="471"/>
      <c r="D180" s="513" t="s">
        <v>323</v>
      </c>
      <c r="E180" s="513" t="s">
        <v>324</v>
      </c>
      <c r="F180" s="513" t="s">
        <v>325</v>
      </c>
      <c r="G180" s="473" t="s">
        <v>328</v>
      </c>
    </row>
    <row r="181" spans="2:7" ht="12" thickTop="1" x14ac:dyDescent="0.15">
      <c r="B181" s="578" t="s">
        <v>403</v>
      </c>
      <c r="C181" s="159" t="s">
        <v>106</v>
      </c>
      <c r="D181" s="588">
        <v>4.2219651743895213E-3</v>
      </c>
      <c r="E181" s="588">
        <v>2.7773180174892362E-3</v>
      </c>
      <c r="F181" s="588">
        <v>6.7058883053077248E-4</v>
      </c>
      <c r="G181" s="589">
        <v>2E-3</v>
      </c>
    </row>
    <row r="182" spans="2:7" x14ac:dyDescent="0.15">
      <c r="B182" s="581" t="s">
        <v>405</v>
      </c>
      <c r="C182" s="159" t="s">
        <v>106</v>
      </c>
      <c r="D182" s="588">
        <v>4.2219651743895213E-3</v>
      </c>
      <c r="E182" s="588">
        <v>2.7773180174892362E-3</v>
      </c>
      <c r="F182" s="588">
        <v>6.7058883053077248E-4</v>
      </c>
      <c r="G182" s="590">
        <v>2E-3</v>
      </c>
    </row>
    <row r="183" spans="2:7" x14ac:dyDescent="0.15">
      <c r="B183" s="154" t="s">
        <v>406</v>
      </c>
      <c r="C183" s="159" t="s">
        <v>106</v>
      </c>
      <c r="D183" s="101">
        <v>3.6537206406596682E-6</v>
      </c>
      <c r="E183" s="101">
        <v>2.4035120487803893E-6</v>
      </c>
      <c r="F183" s="101">
        <v>5.8033265323189078E-7</v>
      </c>
      <c r="G183" s="592">
        <v>2.8999999999999998E-3</v>
      </c>
    </row>
    <row r="184" spans="2:7" x14ac:dyDescent="0.15">
      <c r="B184" s="154" t="s">
        <v>407</v>
      </c>
      <c r="C184" s="159" t="s">
        <v>106</v>
      </c>
      <c r="D184" s="101">
        <v>3.6537206406596682E-6</v>
      </c>
      <c r="E184" s="101">
        <v>2.4035120487803893E-6</v>
      </c>
      <c r="F184" s="101">
        <v>5.8033265323189078E-7</v>
      </c>
      <c r="G184" s="592">
        <v>2.8999999999999998E-3</v>
      </c>
    </row>
    <row r="185" spans="2:7" x14ac:dyDescent="0.15">
      <c r="B185" s="154" t="s">
        <v>408</v>
      </c>
      <c r="C185" s="159" t="s">
        <v>106</v>
      </c>
      <c r="D185" s="101">
        <v>2.4949742848733345E-4</v>
      </c>
      <c r="E185" s="101">
        <v>1.6412586907595678E-4</v>
      </c>
      <c r="F185" s="101">
        <v>3.9628509918713009E-5</v>
      </c>
      <c r="G185" s="592">
        <v>0.126</v>
      </c>
    </row>
    <row r="186" spans="2:7" x14ac:dyDescent="0.15">
      <c r="B186" s="154" t="s">
        <v>321</v>
      </c>
      <c r="C186" s="159" t="s">
        <v>106</v>
      </c>
      <c r="D186" s="101">
        <v>1.3393127659387946E-3</v>
      </c>
      <c r="E186" s="101">
        <v>8.8103461830023539E-4</v>
      </c>
      <c r="F186" s="101">
        <v>2.1272752008327415E-4</v>
      </c>
      <c r="G186" s="592" t="s">
        <v>304</v>
      </c>
    </row>
    <row r="187" spans="2:7" x14ac:dyDescent="0.15">
      <c r="B187" s="564" t="s">
        <v>302</v>
      </c>
      <c r="C187" s="159" t="s">
        <v>106</v>
      </c>
      <c r="D187" s="101">
        <v>5.0503198877042759E-4</v>
      </c>
      <c r="E187" s="101">
        <v>3.3222311977581506E-4</v>
      </c>
      <c r="F187" s="101">
        <v>8.0215917645308729E-5</v>
      </c>
      <c r="G187" s="593">
        <v>1.2E-2</v>
      </c>
    </row>
    <row r="188" spans="2:7" ht="12" thickBot="1" x14ac:dyDescent="0.2">
      <c r="B188" s="563" t="s">
        <v>303</v>
      </c>
      <c r="C188" s="159" t="s">
        <v>106</v>
      </c>
      <c r="D188" s="101">
        <v>6.5498979058738345E-4</v>
      </c>
      <c r="E188" s="101">
        <v>4.3086924489681004E-4</v>
      </c>
      <c r="F188" s="101">
        <v>1.0403421618538097E-4</v>
      </c>
      <c r="G188" s="594">
        <v>4.29</v>
      </c>
    </row>
  </sheetData>
  <phoneticPr fontId="12" type="noConversion"/>
  <pageMargins left="0.7" right="0.7" top="0.75" bottom="0.75" header="0.3" footer="0.3"/>
  <pageSetup paperSize="9" orientation="portrait" horizontalDpi="300" verticalDpi="300" r:id="rId1"/>
  <headerFooter>
    <oddHeader>&amp;R&amp;"Arial Black"&amp;10&amp;K4099DA INTERNAL&amp;1#_x000D_</oddHeader>
    <oddFooter>&amp;C_x000D_&amp;1#&amp;"Verdana"&amp;7&amp;K000000 Confidential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61C31-F1C5-4B09-9A8F-69725ECC10C1}">
  <dimension ref="B3:Y319"/>
  <sheetViews>
    <sheetView zoomScale="80" zoomScaleNormal="80" workbookViewId="0">
      <pane xSplit="1" topLeftCell="B1" activePane="topRight" state="frozen"/>
      <selection activeCell="A258" sqref="A258"/>
      <selection pane="topRight" activeCell="B1" sqref="B1"/>
    </sheetView>
  </sheetViews>
  <sheetFormatPr defaultRowHeight="11.25" x14ac:dyDescent="0.15"/>
  <cols>
    <col min="2" max="2" width="33" bestFit="1" customWidth="1"/>
    <col min="3" max="3" width="23.25" bestFit="1" customWidth="1"/>
    <col min="4" max="4" width="25.75" bestFit="1" customWidth="1"/>
    <col min="5" max="5" width="47.5" bestFit="1" customWidth="1"/>
    <col min="6" max="6" width="34.5" bestFit="1" customWidth="1"/>
    <col min="7" max="7" width="26.875" customWidth="1"/>
    <col min="8" max="8" width="22.25" customWidth="1"/>
    <col min="9" max="9" width="35" bestFit="1" customWidth="1"/>
    <col min="10" max="10" width="36.625" customWidth="1"/>
    <col min="11" max="11" width="30.125" bestFit="1" customWidth="1"/>
    <col min="12" max="12" width="21.75" bestFit="1" customWidth="1"/>
    <col min="13" max="13" width="22.375" bestFit="1" customWidth="1"/>
    <col min="14" max="14" width="20.625" bestFit="1" customWidth="1"/>
    <col min="15" max="15" width="14.5" bestFit="1" customWidth="1"/>
    <col min="16" max="16" width="15.875" bestFit="1" customWidth="1"/>
    <col min="17" max="17" width="14.5" bestFit="1" customWidth="1"/>
    <col min="19" max="19" width="22.375" bestFit="1" customWidth="1"/>
    <col min="21" max="21" width="9.875" customWidth="1"/>
    <col min="22" max="22" width="9.875" bestFit="1" customWidth="1"/>
    <col min="23" max="23" width="10.375" bestFit="1" customWidth="1"/>
  </cols>
  <sheetData>
    <row r="3" spans="2:10" ht="12" thickBot="1" x14ac:dyDescent="0.2"/>
    <row r="4" spans="2:10" ht="23.25" thickBot="1" x14ac:dyDescent="0.2">
      <c r="B4" s="129" t="s">
        <v>221</v>
      </c>
    </row>
    <row r="7" spans="2:10" ht="12" thickBot="1" x14ac:dyDescent="0.2"/>
    <row r="8" spans="2:10" ht="23.25" thickBot="1" x14ac:dyDescent="0.2">
      <c r="B8" s="420" t="s">
        <v>113</v>
      </c>
      <c r="C8" s="379"/>
      <c r="D8" s="380"/>
      <c r="E8" s="380"/>
      <c r="F8" s="381"/>
      <c r="G8" s="467" t="s">
        <v>219</v>
      </c>
      <c r="H8" s="380"/>
      <c r="I8" s="380"/>
      <c r="J8" s="395"/>
    </row>
    <row r="9" spans="2:10" ht="12" thickTop="1" x14ac:dyDescent="0.15">
      <c r="B9" s="47" t="s">
        <v>114</v>
      </c>
      <c r="C9" s="172" t="s">
        <v>218</v>
      </c>
      <c r="D9" s="173" t="s">
        <v>217</v>
      </c>
      <c r="E9" s="173" t="s">
        <v>204</v>
      </c>
      <c r="F9" s="174" t="s">
        <v>211</v>
      </c>
      <c r="G9" s="172" t="s">
        <v>215</v>
      </c>
      <c r="H9" s="173" t="s">
        <v>214</v>
      </c>
      <c r="I9" s="173" t="s">
        <v>210</v>
      </c>
      <c r="J9" s="175" t="s">
        <v>213</v>
      </c>
    </row>
    <row r="10" spans="2:10" x14ac:dyDescent="0.15">
      <c r="B10" s="45" t="s">
        <v>115</v>
      </c>
      <c r="C10" s="75" t="s">
        <v>364</v>
      </c>
      <c r="D10" s="86" t="s">
        <v>202</v>
      </c>
      <c r="E10" s="86"/>
      <c r="F10" s="76" t="s">
        <v>212</v>
      </c>
      <c r="G10" s="75">
        <v>6.2399999999999993</v>
      </c>
      <c r="H10" s="86">
        <v>0.24399999999999999</v>
      </c>
      <c r="I10" s="185">
        <v>25.573770491803277</v>
      </c>
      <c r="J10" s="186">
        <v>32.758739816984345</v>
      </c>
    </row>
    <row r="11" spans="2:10" x14ac:dyDescent="0.15">
      <c r="B11" s="45" t="s">
        <v>116</v>
      </c>
      <c r="C11" s="75" t="s">
        <v>364</v>
      </c>
      <c r="D11" s="86" t="s">
        <v>203</v>
      </c>
      <c r="E11" s="86" t="s">
        <v>312</v>
      </c>
      <c r="F11" s="76" t="s">
        <v>208</v>
      </c>
      <c r="G11" s="75">
        <v>1.3800000000000001</v>
      </c>
      <c r="H11" s="86">
        <v>5.8199999999999995E-2</v>
      </c>
      <c r="I11" s="185">
        <v>23.711340206185572</v>
      </c>
      <c r="J11" s="186">
        <v>48.263225860443576</v>
      </c>
    </row>
    <row r="12" spans="2:10" x14ac:dyDescent="0.15">
      <c r="B12" s="45" t="s">
        <v>117</v>
      </c>
      <c r="C12" s="75" t="s">
        <v>364</v>
      </c>
      <c r="D12" s="86" t="s">
        <v>205</v>
      </c>
      <c r="E12" s="86" t="s">
        <v>209</v>
      </c>
      <c r="F12" s="76" t="s">
        <v>208</v>
      </c>
      <c r="G12" s="75">
        <v>4.8800000000000008</v>
      </c>
      <c r="H12" s="86">
        <v>1.1960000000000002</v>
      </c>
      <c r="I12" s="185">
        <v>4.080267558528428</v>
      </c>
      <c r="J12" s="186">
        <v>9.4839510029139298</v>
      </c>
    </row>
    <row r="13" spans="2:10" x14ac:dyDescent="0.15">
      <c r="B13" s="45" t="s">
        <v>118</v>
      </c>
      <c r="C13" s="75" t="s">
        <v>364</v>
      </c>
      <c r="D13" s="86" t="s">
        <v>206</v>
      </c>
      <c r="E13" s="86" t="s">
        <v>209</v>
      </c>
      <c r="F13" s="76" t="s">
        <v>208</v>
      </c>
      <c r="G13" s="75">
        <v>1.8599999999999999</v>
      </c>
      <c r="H13" s="86">
        <v>8.9599999999999985E-2</v>
      </c>
      <c r="I13" s="185">
        <v>20.758928571428573</v>
      </c>
      <c r="J13" s="186">
        <v>74.304468577636882</v>
      </c>
    </row>
    <row r="14" spans="2:10" x14ac:dyDescent="0.15">
      <c r="B14" s="45" t="s">
        <v>119</v>
      </c>
      <c r="C14" s="75" t="s">
        <v>364</v>
      </c>
      <c r="D14" s="86" t="s">
        <v>203</v>
      </c>
      <c r="E14" s="86" t="s">
        <v>313</v>
      </c>
      <c r="F14" s="76" t="s">
        <v>208</v>
      </c>
      <c r="G14" s="75">
        <v>1.246</v>
      </c>
      <c r="H14" s="86">
        <v>4.4999999999999998E-2</v>
      </c>
      <c r="I14" s="185">
        <v>27.68888888888889</v>
      </c>
      <c r="J14" s="186">
        <v>61.017229107946896</v>
      </c>
    </row>
    <row r="15" spans="2:10" x14ac:dyDescent="0.15">
      <c r="B15" s="45" t="s">
        <v>120</v>
      </c>
      <c r="C15" s="75" t="s">
        <v>364</v>
      </c>
      <c r="D15" s="86" t="s">
        <v>206</v>
      </c>
      <c r="E15" s="86" t="s">
        <v>209</v>
      </c>
      <c r="F15" s="76" t="s">
        <v>208</v>
      </c>
      <c r="G15" s="75">
        <v>2.1560000000000001</v>
      </c>
      <c r="H15" s="86">
        <v>0.21959999999999996</v>
      </c>
      <c r="I15" s="185">
        <v>9.8178506375227705</v>
      </c>
      <c r="J15" s="186">
        <v>11.491193882831407</v>
      </c>
    </row>
    <row r="16" spans="2:10" x14ac:dyDescent="0.15">
      <c r="B16" s="45" t="s">
        <v>121</v>
      </c>
      <c r="C16" s="75" t="s">
        <v>363</v>
      </c>
      <c r="D16" s="86" t="s">
        <v>207</v>
      </c>
      <c r="E16" s="86" t="s">
        <v>312</v>
      </c>
      <c r="F16" s="76" t="s">
        <v>208</v>
      </c>
      <c r="G16" s="75">
        <v>0.56800000000000006</v>
      </c>
      <c r="H16" s="86">
        <v>1.4800000000000002E-2</v>
      </c>
      <c r="I16" s="185">
        <v>38.378378378378379</v>
      </c>
      <c r="J16" s="186">
        <v>11.830093005018472</v>
      </c>
    </row>
    <row r="17" spans="2:10" x14ac:dyDescent="0.15">
      <c r="B17" s="45" t="s">
        <v>122</v>
      </c>
      <c r="C17" s="75" t="s">
        <v>363</v>
      </c>
      <c r="D17" s="86" t="s">
        <v>203</v>
      </c>
      <c r="E17" s="86" t="s">
        <v>312</v>
      </c>
      <c r="F17" s="76" t="s">
        <v>208</v>
      </c>
      <c r="G17" s="75">
        <v>0.44399999999999995</v>
      </c>
      <c r="H17" s="86">
        <v>1.4999999999999999E-2</v>
      </c>
      <c r="I17" s="185">
        <v>29.599999999999998</v>
      </c>
      <c r="J17" s="186">
        <v>70.358234642065909</v>
      </c>
    </row>
    <row r="18" spans="2:10" x14ac:dyDescent="0.15">
      <c r="B18" s="45" t="s">
        <v>123</v>
      </c>
      <c r="C18" s="75" t="s">
        <v>363</v>
      </c>
      <c r="D18" s="86" t="s">
        <v>205</v>
      </c>
      <c r="E18" s="86"/>
      <c r="F18" s="76" t="s">
        <v>212</v>
      </c>
      <c r="G18" s="75">
        <v>2.8600000000000003</v>
      </c>
      <c r="H18" s="86">
        <v>2.1600000000000001E-2</v>
      </c>
      <c r="I18" s="185">
        <v>132.40740740740742</v>
      </c>
      <c r="J18" s="186">
        <v>45.006734359095411</v>
      </c>
    </row>
    <row r="19" spans="2:10" ht="12" thickBot="1" x14ac:dyDescent="0.2">
      <c r="B19" s="46" t="s">
        <v>124</v>
      </c>
      <c r="C19" s="77" t="s">
        <v>363</v>
      </c>
      <c r="D19" s="90" t="s">
        <v>208</v>
      </c>
      <c r="E19" s="90" t="s">
        <v>208</v>
      </c>
      <c r="F19" s="78" t="s">
        <v>208</v>
      </c>
      <c r="G19" s="77"/>
      <c r="H19" s="90"/>
      <c r="I19" s="187"/>
      <c r="J19" s="188"/>
    </row>
    <row r="20" spans="2:10" x14ac:dyDescent="0.15">
      <c r="C20" s="72"/>
      <c r="D20" s="72"/>
      <c r="E20" s="72"/>
      <c r="F20" s="72"/>
      <c r="G20" s="72"/>
      <c r="H20" s="72"/>
      <c r="I20" s="94"/>
      <c r="J20" s="94"/>
    </row>
    <row r="21" spans="2:10" x14ac:dyDescent="0.15">
      <c r="C21" s="72"/>
      <c r="D21" s="72"/>
      <c r="E21" s="72"/>
      <c r="F21" s="72"/>
      <c r="G21" s="72"/>
      <c r="H21" s="72"/>
      <c r="I21" s="94"/>
      <c r="J21" s="94"/>
    </row>
    <row r="22" spans="2:10" ht="12" thickBot="1" x14ac:dyDescent="0.2">
      <c r="C22" s="72"/>
      <c r="D22" s="72"/>
      <c r="E22" s="72"/>
      <c r="F22" s="72"/>
      <c r="G22" s="72"/>
      <c r="H22" s="72"/>
      <c r="I22" s="94"/>
      <c r="J22" s="94"/>
    </row>
    <row r="23" spans="2:10" ht="12" thickBot="1" x14ac:dyDescent="0.2">
      <c r="B23" s="129" t="s">
        <v>280</v>
      </c>
      <c r="C23" s="72"/>
      <c r="D23" s="72"/>
      <c r="E23" s="72"/>
      <c r="F23" s="72"/>
      <c r="G23" s="72"/>
      <c r="H23" s="72"/>
      <c r="I23" s="94"/>
      <c r="J23" s="94"/>
    </row>
    <row r="24" spans="2:10" x14ac:dyDescent="0.15">
      <c r="C24" s="72"/>
      <c r="D24" s="72"/>
      <c r="E24" s="72"/>
      <c r="F24" s="72"/>
      <c r="G24" s="72"/>
      <c r="H24" s="72"/>
      <c r="I24" s="94"/>
      <c r="J24" s="94"/>
    </row>
    <row r="25" spans="2:10" ht="12" thickBot="1" x14ac:dyDescent="0.2"/>
    <row r="26" spans="2:10" ht="12" thickBot="1" x14ac:dyDescent="0.2">
      <c r="H26" s="380" t="s">
        <v>220</v>
      </c>
    </row>
    <row r="27" spans="2:10" ht="12.75" thickTop="1" thickBot="1" x14ac:dyDescent="0.2">
      <c r="B27" s="445" t="s">
        <v>113</v>
      </c>
      <c r="C27" s="380"/>
      <c r="D27" s="380"/>
      <c r="E27" s="380"/>
      <c r="F27" s="380"/>
      <c r="G27" s="380"/>
      <c r="H27" s="395" t="s">
        <v>413</v>
      </c>
    </row>
    <row r="28" spans="2:10" ht="12.75" thickTop="1" thickBot="1" x14ac:dyDescent="0.2">
      <c r="B28" s="189" t="s">
        <v>222</v>
      </c>
      <c r="C28" s="190" t="s">
        <v>216</v>
      </c>
      <c r="D28" s="191" t="s">
        <v>281</v>
      </c>
      <c r="E28" s="191" t="s">
        <v>282</v>
      </c>
      <c r="F28" s="191" t="s">
        <v>283</v>
      </c>
      <c r="G28" s="191" t="s">
        <v>284</v>
      </c>
      <c r="H28" s="192" t="s">
        <v>285</v>
      </c>
    </row>
    <row r="29" spans="2:10" ht="12" thickTop="1" x14ac:dyDescent="0.15">
      <c r="B29" s="47" t="s">
        <v>115</v>
      </c>
      <c r="C29" s="73">
        <v>11</v>
      </c>
      <c r="D29" s="92">
        <v>1.86</v>
      </c>
      <c r="E29" s="92">
        <v>16122000</v>
      </c>
      <c r="F29" s="92">
        <v>29986920</v>
      </c>
      <c r="G29" s="92">
        <v>2496</v>
      </c>
      <c r="H29" s="93">
        <v>3747437.3</v>
      </c>
    </row>
    <row r="30" spans="2:10" x14ac:dyDescent="0.15">
      <c r="B30" s="45" t="s">
        <v>116</v>
      </c>
      <c r="C30" s="75">
        <v>11</v>
      </c>
      <c r="D30" s="86">
        <v>1</v>
      </c>
      <c r="E30" s="86">
        <v>20000</v>
      </c>
      <c r="F30" s="86">
        <v>20000</v>
      </c>
      <c r="G30" s="86" t="s">
        <v>125</v>
      </c>
      <c r="H30" s="89" t="s">
        <v>126</v>
      </c>
    </row>
    <row r="31" spans="2:10" x14ac:dyDescent="0.15">
      <c r="B31" s="45" t="s">
        <v>117</v>
      </c>
      <c r="C31" s="75">
        <v>15</v>
      </c>
      <c r="D31" s="86">
        <v>1</v>
      </c>
      <c r="E31" s="86">
        <v>110000</v>
      </c>
      <c r="F31" s="86">
        <v>110000</v>
      </c>
      <c r="G31" s="86">
        <v>14</v>
      </c>
      <c r="H31" s="89">
        <v>22075.200000000004</v>
      </c>
    </row>
    <row r="32" spans="2:10" x14ac:dyDescent="0.15">
      <c r="B32" s="45" t="s">
        <v>118</v>
      </c>
      <c r="C32" s="75">
        <v>11</v>
      </c>
      <c r="D32" s="86">
        <v>1</v>
      </c>
      <c r="E32" s="86">
        <v>90000</v>
      </c>
      <c r="F32" s="86">
        <v>90000</v>
      </c>
      <c r="G32" s="86">
        <v>36</v>
      </c>
      <c r="H32" s="89">
        <v>56764.800000000003</v>
      </c>
    </row>
    <row r="33" spans="2:9" x14ac:dyDescent="0.15">
      <c r="B33" s="45" t="s">
        <v>119</v>
      </c>
      <c r="C33" s="75">
        <v>11</v>
      </c>
      <c r="D33" s="86">
        <v>1</v>
      </c>
      <c r="E33" s="86">
        <v>30000</v>
      </c>
      <c r="F33" s="86">
        <v>30000</v>
      </c>
      <c r="G33" s="86">
        <v>903</v>
      </c>
      <c r="H33" s="89">
        <v>1423850.4000000001</v>
      </c>
    </row>
    <row r="34" spans="2:9" x14ac:dyDescent="0.15">
      <c r="B34" s="45" t="s">
        <v>120</v>
      </c>
      <c r="C34" s="75">
        <v>9</v>
      </c>
      <c r="D34" s="86">
        <v>1</v>
      </c>
      <c r="E34" s="86">
        <v>80000</v>
      </c>
      <c r="F34" s="86">
        <v>80000</v>
      </c>
      <c r="G34" s="86">
        <v>228</v>
      </c>
      <c r="H34" s="89">
        <v>359510.4</v>
      </c>
    </row>
    <row r="35" spans="2:9" x14ac:dyDescent="0.15">
      <c r="B35" s="45" t="s">
        <v>121</v>
      </c>
      <c r="C35" s="75">
        <v>10</v>
      </c>
      <c r="D35" s="86">
        <v>4</v>
      </c>
      <c r="E35" s="86">
        <v>140000</v>
      </c>
      <c r="F35" s="86">
        <v>560000</v>
      </c>
      <c r="G35" s="86">
        <v>19</v>
      </c>
      <c r="H35" s="89">
        <v>29959.200000000004</v>
      </c>
    </row>
    <row r="36" spans="2:9" x14ac:dyDescent="0.15">
      <c r="B36" s="45" t="s">
        <v>122</v>
      </c>
      <c r="C36" s="75">
        <v>9</v>
      </c>
      <c r="D36" s="86">
        <v>1.5</v>
      </c>
      <c r="E36" s="86">
        <v>50000</v>
      </c>
      <c r="F36" s="86">
        <v>75000</v>
      </c>
      <c r="G36" s="86">
        <v>11</v>
      </c>
      <c r="H36" s="89">
        <v>17344.800000000003</v>
      </c>
    </row>
    <row r="37" spans="2:9" x14ac:dyDescent="0.15">
      <c r="B37" s="45" t="s">
        <v>123</v>
      </c>
      <c r="C37" s="75">
        <v>10</v>
      </c>
      <c r="D37" s="86">
        <v>8.17</v>
      </c>
      <c r="E37" s="86">
        <v>12597000</v>
      </c>
      <c r="F37" s="86">
        <v>102917490</v>
      </c>
      <c r="G37" s="86">
        <v>41911</v>
      </c>
      <c r="H37" s="89">
        <v>83560492.400000006</v>
      </c>
    </row>
    <row r="38" spans="2:9" ht="12" thickBot="1" x14ac:dyDescent="0.2">
      <c r="B38" s="46" t="s">
        <v>124</v>
      </c>
      <c r="C38" s="77">
        <v>13</v>
      </c>
      <c r="D38" s="90">
        <v>1</v>
      </c>
      <c r="E38" s="90">
        <v>20000</v>
      </c>
      <c r="F38" s="90">
        <v>20000</v>
      </c>
      <c r="G38" s="90">
        <v>5</v>
      </c>
      <c r="H38" s="98">
        <v>7884</v>
      </c>
      <c r="I38" s="370"/>
    </row>
    <row r="39" spans="2:9" x14ac:dyDescent="0.15">
      <c r="C39" s="72"/>
      <c r="D39" s="72"/>
      <c r="E39" s="72"/>
      <c r="F39" s="72"/>
      <c r="G39" s="72"/>
      <c r="H39" s="72"/>
    </row>
    <row r="40" spans="2:9" x14ac:dyDescent="0.15">
      <c r="C40" s="72"/>
      <c r="D40" s="72"/>
      <c r="E40" s="72"/>
      <c r="F40" s="72"/>
      <c r="G40" s="72"/>
      <c r="H40" s="72"/>
    </row>
    <row r="41" spans="2:9" ht="12" thickBot="1" x14ac:dyDescent="0.2">
      <c r="C41" s="72"/>
      <c r="D41" s="72"/>
      <c r="E41" s="72"/>
      <c r="F41" s="72"/>
      <c r="G41" s="72"/>
      <c r="H41" s="72"/>
    </row>
    <row r="42" spans="2:9" ht="12" thickBot="1" x14ac:dyDescent="0.2">
      <c r="B42" s="128" t="s">
        <v>223</v>
      </c>
      <c r="C42" s="72"/>
      <c r="D42" s="72"/>
      <c r="E42" s="72"/>
      <c r="F42" s="72"/>
      <c r="G42" s="72"/>
      <c r="H42" s="72"/>
    </row>
    <row r="43" spans="2:9" x14ac:dyDescent="0.15">
      <c r="C43" s="72"/>
      <c r="D43" s="72"/>
      <c r="E43" s="72"/>
      <c r="F43" s="72"/>
      <c r="G43" s="72"/>
      <c r="H43" s="72"/>
    </row>
    <row r="44" spans="2:9" ht="12" thickBot="1" x14ac:dyDescent="0.2"/>
    <row r="45" spans="2:9" x14ac:dyDescent="0.15">
      <c r="B45" s="322" t="s">
        <v>185</v>
      </c>
      <c r="C45" s="29">
        <v>3.0000000000000001E-5</v>
      </c>
      <c r="D45" s="30" t="s">
        <v>48</v>
      </c>
    </row>
    <row r="46" spans="2:9" ht="12" thickBot="1" x14ac:dyDescent="0.2">
      <c r="B46" s="478" t="s">
        <v>225</v>
      </c>
      <c r="C46" s="56">
        <v>0.29399999999999998</v>
      </c>
      <c r="D46" s="57" t="s">
        <v>224</v>
      </c>
    </row>
    <row r="48" spans="2:9" ht="12" thickBot="1" x14ac:dyDescent="0.2">
      <c r="B48" t="s">
        <v>414</v>
      </c>
    </row>
    <row r="49" spans="2:6" ht="12" thickBot="1" x14ac:dyDescent="0.2">
      <c r="B49" s="419"/>
      <c r="C49" s="479" t="s">
        <v>428</v>
      </c>
      <c r="D49" s="480" t="s">
        <v>130</v>
      </c>
      <c r="E49" s="480" t="s">
        <v>131</v>
      </c>
      <c r="F49" s="481" t="s">
        <v>226</v>
      </c>
    </row>
    <row r="50" spans="2:6" ht="12" thickTop="1" x14ac:dyDescent="0.15">
      <c r="B50" s="47" t="s">
        <v>115</v>
      </c>
      <c r="C50" s="54">
        <v>0.12496906317821237</v>
      </c>
      <c r="D50" s="27">
        <v>1.86</v>
      </c>
      <c r="E50" s="195">
        <v>508.64516129032256</v>
      </c>
      <c r="F50" s="196">
        <v>57.693548387096769</v>
      </c>
    </row>
    <row r="51" spans="2:6" x14ac:dyDescent="0.15">
      <c r="B51" s="203" t="s">
        <v>116</v>
      </c>
      <c r="C51" s="132" t="s">
        <v>125</v>
      </c>
      <c r="D51" s="19">
        <v>1</v>
      </c>
      <c r="E51" s="197">
        <v>946.08</v>
      </c>
      <c r="F51" s="198">
        <v>107.30999999999999</v>
      </c>
    </row>
    <row r="52" spans="2:6" x14ac:dyDescent="0.15">
      <c r="B52" s="45" t="s">
        <v>117</v>
      </c>
      <c r="C52" s="38">
        <v>0.2006836363636364</v>
      </c>
      <c r="D52" s="10">
        <v>1</v>
      </c>
      <c r="E52" s="193">
        <v>946.08</v>
      </c>
      <c r="F52" s="194">
        <v>107.30999999999999</v>
      </c>
    </row>
    <row r="53" spans="2:6" x14ac:dyDescent="0.15">
      <c r="B53" s="45" t="s">
        <v>118</v>
      </c>
      <c r="C53" s="38">
        <v>0.63072000000000006</v>
      </c>
      <c r="D53" s="10">
        <v>1</v>
      </c>
      <c r="E53" s="193">
        <v>946.08</v>
      </c>
      <c r="F53" s="194">
        <v>107.30999999999999</v>
      </c>
    </row>
    <row r="54" spans="2:6" x14ac:dyDescent="0.15">
      <c r="B54" s="45" t="s">
        <v>119</v>
      </c>
      <c r="C54" s="38">
        <v>47.461680000000001</v>
      </c>
      <c r="D54" s="10">
        <v>1</v>
      </c>
      <c r="E54" s="193">
        <v>946.08</v>
      </c>
      <c r="F54" s="194">
        <v>107.30999999999999</v>
      </c>
    </row>
    <row r="55" spans="2:6" x14ac:dyDescent="0.15">
      <c r="B55" s="45" t="s">
        <v>120</v>
      </c>
      <c r="C55" s="38">
        <v>4.4938799999999999</v>
      </c>
      <c r="D55" s="10">
        <v>1</v>
      </c>
      <c r="E55" s="193">
        <v>946.08</v>
      </c>
      <c r="F55" s="194">
        <v>107.30999999999999</v>
      </c>
    </row>
    <row r="56" spans="2:6" x14ac:dyDescent="0.15">
      <c r="B56" s="45" t="s">
        <v>121</v>
      </c>
      <c r="C56" s="38">
        <v>5.3498571428571437E-2</v>
      </c>
      <c r="D56" s="10">
        <v>4</v>
      </c>
      <c r="E56" s="193">
        <v>236.52</v>
      </c>
      <c r="F56" s="194">
        <v>26.827499999999997</v>
      </c>
    </row>
    <row r="57" spans="2:6" x14ac:dyDescent="0.15">
      <c r="B57" s="45" t="s">
        <v>122</v>
      </c>
      <c r="C57" s="38">
        <v>0.23126400000000003</v>
      </c>
      <c r="D57" s="10">
        <v>1.5</v>
      </c>
      <c r="E57" s="193">
        <v>630.72</v>
      </c>
      <c r="F57" s="194">
        <v>71.539999999999992</v>
      </c>
    </row>
    <row r="58" spans="2:6" x14ac:dyDescent="0.15">
      <c r="B58" s="45" t="s">
        <v>123</v>
      </c>
      <c r="C58" s="38">
        <v>0.81191731745498263</v>
      </c>
      <c r="D58" s="10">
        <v>8.17</v>
      </c>
      <c r="E58" s="193">
        <v>115.79926560587516</v>
      </c>
      <c r="F58" s="194">
        <v>13.134638922888618</v>
      </c>
    </row>
    <row r="59" spans="2:6" ht="12" thickBot="1" x14ac:dyDescent="0.2">
      <c r="B59" s="204" t="s">
        <v>124</v>
      </c>
      <c r="C59" s="202" t="s">
        <v>125</v>
      </c>
      <c r="D59" s="199">
        <v>1</v>
      </c>
      <c r="E59" s="200">
        <v>946.08</v>
      </c>
      <c r="F59" s="201">
        <v>107.30999999999999</v>
      </c>
    </row>
    <row r="62" spans="2:6" ht="12" thickBot="1" x14ac:dyDescent="0.2"/>
    <row r="63" spans="2:6" ht="12" thickBot="1" x14ac:dyDescent="0.2">
      <c r="B63" s="128" t="s">
        <v>127</v>
      </c>
    </row>
    <row r="65" spans="2:9" ht="12" thickBot="1" x14ac:dyDescent="0.2"/>
    <row r="66" spans="2:9" ht="13.5" thickBot="1" x14ac:dyDescent="0.2">
      <c r="B66" s="163"/>
      <c r="C66" s="164"/>
      <c r="D66" s="482" t="s">
        <v>128</v>
      </c>
      <c r="E66" s="468" t="s">
        <v>429</v>
      </c>
      <c r="F66" s="380" t="s">
        <v>430</v>
      </c>
      <c r="G66" s="395" t="s">
        <v>430</v>
      </c>
    </row>
    <row r="67" spans="2:9" ht="14.25" thickTop="1" thickBot="1" x14ac:dyDescent="0.2">
      <c r="B67" s="211"/>
      <c r="C67" s="53"/>
      <c r="D67" s="215"/>
      <c r="E67" s="212" t="s">
        <v>477</v>
      </c>
      <c r="F67" s="209" t="s">
        <v>19</v>
      </c>
      <c r="G67" s="210" t="s">
        <v>20</v>
      </c>
    </row>
    <row r="68" spans="2:9" ht="12" thickTop="1" x14ac:dyDescent="0.15">
      <c r="B68" s="58" t="s">
        <v>0</v>
      </c>
      <c r="C68" s="27" t="s">
        <v>1</v>
      </c>
      <c r="D68" s="74"/>
      <c r="E68" s="514">
        <v>0.14993575616583166</v>
      </c>
      <c r="F68" s="207">
        <v>6.5434685092889314E-2</v>
      </c>
      <c r="G68" s="208">
        <v>1.1399204957205375E-2</v>
      </c>
    </row>
    <row r="69" spans="2:9" x14ac:dyDescent="0.15">
      <c r="B69" s="31" t="s">
        <v>2</v>
      </c>
      <c r="C69" s="10" t="s">
        <v>3</v>
      </c>
      <c r="D69" s="76"/>
      <c r="E69" s="514">
        <v>0.32685771446040085</v>
      </c>
      <c r="F69" s="180">
        <v>0.17708346919493773</v>
      </c>
      <c r="G69" s="181">
        <v>3.5233161555780483E-2</v>
      </c>
    </row>
    <row r="70" spans="2:9" x14ac:dyDescent="0.15">
      <c r="B70" s="31" t="s">
        <v>4</v>
      </c>
      <c r="C70" s="10" t="s">
        <v>5</v>
      </c>
      <c r="D70" s="76"/>
      <c r="E70" s="514">
        <v>3.109240545652641E-2</v>
      </c>
      <c r="F70" s="178">
        <v>1.571729592364679E-2</v>
      </c>
      <c r="G70" s="179">
        <v>3.0115166879595267E-3</v>
      </c>
    </row>
    <row r="71" spans="2:9" ht="12.75" x14ac:dyDescent="0.15">
      <c r="B71" s="31" t="s">
        <v>6</v>
      </c>
      <c r="C71" s="10" t="s">
        <v>7</v>
      </c>
      <c r="D71" s="216">
        <v>20</v>
      </c>
      <c r="E71" s="514">
        <v>3.2149200782027583</v>
      </c>
      <c r="F71" s="183">
        <v>1.302303024379869</v>
      </c>
      <c r="G71" s="157">
        <v>0.18700363911353626</v>
      </c>
    </row>
    <row r="72" spans="2:9" ht="12.75" x14ac:dyDescent="0.15">
      <c r="B72" s="31" t="s">
        <v>8</v>
      </c>
      <c r="C72" s="10" t="s">
        <v>7</v>
      </c>
      <c r="D72" s="217" t="s">
        <v>23</v>
      </c>
      <c r="E72" s="514">
        <v>0.48770705572104672</v>
      </c>
      <c r="F72" s="183">
        <v>0.23610088643160487</v>
      </c>
      <c r="G72" s="157">
        <v>4.3948156688482051E-2</v>
      </c>
      <c r="I72" s="11"/>
    </row>
    <row r="73" spans="2:9" ht="12.75" x14ac:dyDescent="0.15">
      <c r="B73" s="31" t="s">
        <v>9</v>
      </c>
      <c r="C73" s="10" t="s">
        <v>7</v>
      </c>
      <c r="D73" s="216">
        <v>150</v>
      </c>
      <c r="E73" s="514">
        <v>1.9726345044231697</v>
      </c>
      <c r="F73" s="183">
        <v>0.77979519985248946</v>
      </c>
      <c r="G73" s="157">
        <v>0.11196395796940531</v>
      </c>
      <c r="I73" s="11"/>
    </row>
    <row r="74" spans="2:9" ht="12.75" x14ac:dyDescent="0.15">
      <c r="B74" s="31" t="s">
        <v>10</v>
      </c>
      <c r="C74" s="10" t="s">
        <v>7</v>
      </c>
      <c r="D74" s="216">
        <v>740</v>
      </c>
      <c r="E74" s="514">
        <v>16.074600391013629</v>
      </c>
      <c r="F74" s="183">
        <v>6.5115151218992784</v>
      </c>
      <c r="G74" s="157">
        <v>0.93501819556767196</v>
      </c>
      <c r="I74" s="11"/>
    </row>
    <row r="75" spans="2:9" ht="12.75" x14ac:dyDescent="0.15">
      <c r="B75" s="31" t="s">
        <v>11</v>
      </c>
      <c r="C75" s="10" t="s">
        <v>7</v>
      </c>
      <c r="D75" s="216">
        <v>130</v>
      </c>
      <c r="E75" s="514">
        <v>6.4187742635170082</v>
      </c>
      <c r="F75" s="183">
        <v>2.6007077551942182</v>
      </c>
      <c r="G75" s="157">
        <v>0.37344781948729749</v>
      </c>
      <c r="I75" s="11"/>
    </row>
    <row r="76" spans="2:9" ht="12.75" x14ac:dyDescent="0.15">
      <c r="B76" s="31" t="s">
        <v>12</v>
      </c>
      <c r="C76" s="10" t="s">
        <v>7</v>
      </c>
      <c r="D76" s="216">
        <v>610</v>
      </c>
      <c r="E76" s="514">
        <v>10.439268676751844</v>
      </c>
      <c r="F76" s="183">
        <v>4.2292362512632957</v>
      </c>
      <c r="G76" s="157">
        <v>0.60729561150251199</v>
      </c>
      <c r="I76" s="11"/>
    </row>
    <row r="77" spans="2:9" ht="12.75" x14ac:dyDescent="0.15">
      <c r="B77" s="31" t="s">
        <v>13</v>
      </c>
      <c r="C77" s="10" t="s">
        <v>7</v>
      </c>
      <c r="D77" s="217" t="s">
        <v>23</v>
      </c>
      <c r="E77" s="514">
        <v>1.6999890374524165</v>
      </c>
      <c r="F77" s="183">
        <v>0.64979748630299472</v>
      </c>
      <c r="G77" s="157">
        <v>9.3286449304565727E-2</v>
      </c>
      <c r="I77" s="11"/>
    </row>
    <row r="78" spans="2:9" ht="12.75" x14ac:dyDescent="0.15">
      <c r="B78" s="31" t="s">
        <v>14</v>
      </c>
      <c r="C78" s="10" t="s">
        <v>7</v>
      </c>
      <c r="D78" s="216">
        <v>77</v>
      </c>
      <c r="E78" s="514">
        <v>2.442543421836274</v>
      </c>
      <c r="F78" s="183">
        <v>0.98777243338724685</v>
      </c>
      <c r="G78" s="157">
        <v>0.14183786243118737</v>
      </c>
      <c r="I78" s="11"/>
    </row>
    <row r="79" spans="2:9" ht="12.75" x14ac:dyDescent="0.15">
      <c r="B79" s="31" t="s">
        <v>15</v>
      </c>
      <c r="C79" s="10" t="s">
        <v>7</v>
      </c>
      <c r="D79" s="217" t="s">
        <v>23</v>
      </c>
      <c r="E79" s="514">
        <v>0.15171668865816074</v>
      </c>
      <c r="F79" s="183">
        <v>6.1085549667149484E-2</v>
      </c>
      <c r="G79" s="157">
        <v>8.7713524911004186E-3</v>
      </c>
      <c r="I79" s="11"/>
    </row>
    <row r="80" spans="2:9" ht="12.75" x14ac:dyDescent="0.15">
      <c r="B80" s="31" t="s">
        <v>16</v>
      </c>
      <c r="C80" s="10" t="s">
        <v>7</v>
      </c>
      <c r="D80" s="217" t="s">
        <v>23</v>
      </c>
      <c r="E80" s="514">
        <v>6.9854820021502423E-2</v>
      </c>
      <c r="F80" s="183">
        <v>2.9866400550988215E-2</v>
      </c>
      <c r="G80" s="157">
        <v>5.5029413507599479E-3</v>
      </c>
      <c r="I80" s="11"/>
    </row>
    <row r="81" spans="2:15" ht="13.5" thickBot="1" x14ac:dyDescent="0.2">
      <c r="B81" s="33" t="s">
        <v>17</v>
      </c>
      <c r="C81" s="56" t="s">
        <v>7</v>
      </c>
      <c r="D81" s="218">
        <v>7000</v>
      </c>
      <c r="E81" s="514">
        <v>160.74600391013777</v>
      </c>
      <c r="F81" s="103">
        <v>65.115151218993404</v>
      </c>
      <c r="G81" s="184">
        <v>9.3501819556768062</v>
      </c>
      <c r="I81" s="11"/>
    </row>
    <row r="82" spans="2:15" ht="12.75" x14ac:dyDescent="0.2">
      <c r="D82" s="7"/>
      <c r="E82" s="5"/>
      <c r="F82" s="5"/>
      <c r="G82" s="5"/>
      <c r="H82" s="5"/>
      <c r="I82" s="6"/>
      <c r="J82" s="6"/>
      <c r="K82" s="5"/>
      <c r="L82" s="4"/>
      <c r="M82" s="4"/>
      <c r="O82" s="11"/>
    </row>
    <row r="83" spans="2:15" ht="12.75" x14ac:dyDescent="0.2">
      <c r="D83" s="7"/>
      <c r="E83" s="5"/>
      <c r="F83" s="5"/>
      <c r="G83" s="5"/>
      <c r="H83" s="5"/>
      <c r="I83" s="6"/>
      <c r="J83" s="6"/>
      <c r="K83" s="5"/>
      <c r="L83" s="4"/>
      <c r="M83" s="4"/>
      <c r="O83" s="11"/>
    </row>
    <row r="84" spans="2:15" ht="13.5" thickBot="1" x14ac:dyDescent="0.25">
      <c r="B84" t="s">
        <v>358</v>
      </c>
      <c r="D84" s="7"/>
      <c r="E84" s="5"/>
      <c r="F84" s="5"/>
      <c r="G84" s="5"/>
      <c r="H84" s="5"/>
      <c r="I84" s="6"/>
      <c r="J84" s="6"/>
      <c r="K84" s="5"/>
      <c r="L84" s="4"/>
      <c r="M84" s="4"/>
      <c r="O84" s="11"/>
    </row>
    <row r="85" spans="2:15" ht="13.5" thickBot="1" x14ac:dyDescent="0.25">
      <c r="B85" s="128" t="s">
        <v>415</v>
      </c>
      <c r="D85" s="7"/>
      <c r="E85" s="5"/>
      <c r="F85" s="5"/>
      <c r="G85" s="5"/>
      <c r="H85" s="5"/>
      <c r="I85" s="6"/>
      <c r="J85" s="6"/>
      <c r="K85" s="5"/>
      <c r="L85" s="4"/>
      <c r="M85" s="4"/>
      <c r="O85" s="11"/>
    </row>
    <row r="86" spans="2:15" ht="12.75" x14ac:dyDescent="0.2">
      <c r="D86" s="7"/>
      <c r="E86" s="5"/>
      <c r="F86" s="5"/>
      <c r="G86" s="5"/>
      <c r="H86" s="5"/>
      <c r="I86" s="6"/>
      <c r="J86" s="6"/>
      <c r="K86" s="5"/>
      <c r="L86" s="4"/>
      <c r="M86" s="4"/>
      <c r="O86" s="11"/>
    </row>
    <row r="87" spans="2:15" ht="12.75" x14ac:dyDescent="0.2">
      <c r="D87" s="7"/>
      <c r="E87" s="5"/>
      <c r="F87" s="5"/>
      <c r="G87" s="5"/>
      <c r="H87" s="5"/>
      <c r="I87" s="6"/>
      <c r="J87" s="6"/>
      <c r="K87" s="5"/>
      <c r="L87" s="4"/>
      <c r="M87" s="4"/>
      <c r="O87" s="11"/>
    </row>
    <row r="88" spans="2:15" ht="13.5" thickBot="1" x14ac:dyDescent="0.25">
      <c r="B88" s="483" t="s">
        <v>129</v>
      </c>
      <c r="D88" s="7"/>
      <c r="E88" s="5"/>
      <c r="F88" s="5"/>
      <c r="G88" s="5"/>
      <c r="H88" s="5"/>
      <c r="I88" s="6"/>
      <c r="J88" s="6"/>
      <c r="K88" s="5"/>
      <c r="L88" s="4"/>
      <c r="M88" s="4"/>
      <c r="O88" s="11"/>
    </row>
    <row r="89" spans="2:15" ht="34.5" thickBot="1" x14ac:dyDescent="0.2">
      <c r="B89" s="420" t="s">
        <v>51</v>
      </c>
      <c r="C89" s="484" t="s">
        <v>115</v>
      </c>
      <c r="D89" s="485" t="s">
        <v>116</v>
      </c>
      <c r="E89" s="485" t="s">
        <v>117</v>
      </c>
      <c r="F89" s="485" t="s">
        <v>118</v>
      </c>
      <c r="G89" s="486" t="s">
        <v>119</v>
      </c>
      <c r="H89" s="487" t="s">
        <v>227</v>
      </c>
      <c r="I89" s="6"/>
      <c r="J89" s="6"/>
      <c r="K89" s="5"/>
      <c r="L89" s="4"/>
      <c r="M89" s="4"/>
      <c r="O89" s="11"/>
    </row>
    <row r="90" spans="2:15" ht="12" thickTop="1" x14ac:dyDescent="0.15">
      <c r="B90" s="372" t="s">
        <v>21</v>
      </c>
      <c r="C90" s="233">
        <v>2.1134668744353935E-5</v>
      </c>
      <c r="D90" s="221" t="s">
        <v>125</v>
      </c>
      <c r="E90" s="168">
        <v>2.113537806049689E-5</v>
      </c>
      <c r="F90" s="168">
        <v>2.1125777470862482E-5</v>
      </c>
      <c r="G90" s="169">
        <v>2.0130006020482197E-5</v>
      </c>
      <c r="H90" s="222">
        <v>0.2</v>
      </c>
      <c r="I90" s="6"/>
      <c r="J90" s="6"/>
      <c r="K90" s="5"/>
      <c r="L90" s="4"/>
      <c r="M90" s="4"/>
      <c r="O90" s="11"/>
    </row>
    <row r="91" spans="2:15" x14ac:dyDescent="0.15">
      <c r="B91" s="373" t="s">
        <v>22</v>
      </c>
      <c r="C91" s="233"/>
      <c r="D91" s="176" t="s">
        <v>125</v>
      </c>
      <c r="E91" s="168"/>
      <c r="F91" s="168"/>
      <c r="G91" s="169"/>
      <c r="H91" s="223"/>
      <c r="I91" s="6"/>
      <c r="J91" s="6"/>
      <c r="K91" s="5"/>
      <c r="L91" s="4"/>
      <c r="M91" s="4"/>
      <c r="O91" s="11"/>
    </row>
    <row r="92" spans="2:15" x14ac:dyDescent="0.15">
      <c r="B92" s="373" t="s">
        <v>24</v>
      </c>
      <c r="C92" s="233">
        <v>1.5851001558265452E-4</v>
      </c>
      <c r="D92" s="176" t="s">
        <v>125</v>
      </c>
      <c r="E92" s="168">
        <v>1.5851533545372667E-4</v>
      </c>
      <c r="F92" s="168">
        <v>1.5844333103146862E-4</v>
      </c>
      <c r="G92" s="169">
        <v>1.5097504515361652E-4</v>
      </c>
      <c r="H92" s="223">
        <v>3.4</v>
      </c>
      <c r="I92" s="6"/>
      <c r="J92" s="6"/>
      <c r="K92" s="5"/>
      <c r="L92" s="4"/>
      <c r="M92" s="4"/>
      <c r="O92" s="11"/>
    </row>
    <row r="93" spans="2:15" x14ac:dyDescent="0.15">
      <c r="B93" s="373" t="s">
        <v>25</v>
      </c>
      <c r="C93" s="233">
        <v>7.8198274354109563E-4</v>
      </c>
      <c r="D93" s="176" t="s">
        <v>125</v>
      </c>
      <c r="E93" s="168">
        <v>7.8200898823838495E-4</v>
      </c>
      <c r="F93" s="168">
        <v>7.8165376642191182E-4</v>
      </c>
      <c r="G93" s="169">
        <v>7.4481022275784141E-4</v>
      </c>
      <c r="H93" s="223">
        <v>1.0669999999999999</v>
      </c>
      <c r="I93" s="6"/>
      <c r="J93" s="6"/>
      <c r="K93" s="5"/>
      <c r="L93" s="4"/>
      <c r="M93" s="4"/>
      <c r="O93" s="11"/>
    </row>
    <row r="94" spans="2:15" x14ac:dyDescent="0.15">
      <c r="B94" s="373" t="s">
        <v>26</v>
      </c>
      <c r="C94" s="233">
        <v>1.3737534683830058E-4</v>
      </c>
      <c r="D94" s="176" t="s">
        <v>125</v>
      </c>
      <c r="E94" s="168">
        <v>1.3737995739322977E-4</v>
      </c>
      <c r="F94" s="168">
        <v>1.3731755356060613E-4</v>
      </c>
      <c r="G94" s="169">
        <v>1.308450391331343E-4</v>
      </c>
      <c r="H94" s="223">
        <v>8.6</v>
      </c>
      <c r="I94" s="6"/>
      <c r="J94" s="6"/>
      <c r="K94" s="5"/>
      <c r="L94" s="4"/>
      <c r="M94" s="4"/>
      <c r="O94" s="11"/>
    </row>
    <row r="95" spans="2:15" x14ac:dyDescent="0.15">
      <c r="B95" s="373" t="s">
        <v>27</v>
      </c>
      <c r="C95" s="233">
        <v>6.4460739670279513E-4</v>
      </c>
      <c r="D95" s="176" t="s">
        <v>125</v>
      </c>
      <c r="E95" s="168">
        <v>6.4462903084515507E-4</v>
      </c>
      <c r="F95" s="168">
        <v>6.4433621286130575E-4</v>
      </c>
      <c r="G95" s="169">
        <v>6.1396518362470708E-4</v>
      </c>
      <c r="H95" s="223">
        <v>1.3</v>
      </c>
      <c r="I95" s="6"/>
      <c r="J95" s="6"/>
      <c r="K95" s="5"/>
      <c r="L95" s="4"/>
      <c r="M95" s="4"/>
      <c r="O95" s="11"/>
    </row>
    <row r="96" spans="2:15" x14ac:dyDescent="0.15">
      <c r="B96" s="373" t="s">
        <v>28</v>
      </c>
      <c r="C96" s="233"/>
      <c r="D96" s="176" t="s">
        <v>125</v>
      </c>
      <c r="E96" s="168"/>
      <c r="F96" s="168"/>
      <c r="G96" s="169"/>
      <c r="H96" s="223">
        <v>5.5</v>
      </c>
      <c r="K96" s="5"/>
      <c r="L96" s="4"/>
      <c r="M96" s="4"/>
      <c r="O96" s="11"/>
    </row>
    <row r="97" spans="2:15" x14ac:dyDescent="0.15">
      <c r="B97" s="373" t="s">
        <v>29</v>
      </c>
      <c r="C97" s="233">
        <v>8.1368474665762666E-5</v>
      </c>
      <c r="D97" s="176" t="s">
        <v>125</v>
      </c>
      <c r="E97" s="168">
        <v>8.1371205532913027E-5</v>
      </c>
      <c r="F97" s="168">
        <v>8.1334243262820563E-5</v>
      </c>
      <c r="G97" s="169">
        <v>7.7500523178856479E-5</v>
      </c>
      <c r="H97" s="223">
        <v>1.6</v>
      </c>
      <c r="J97" s="6"/>
      <c r="K97" s="5"/>
      <c r="L97" s="4"/>
      <c r="M97" s="4"/>
      <c r="O97" s="11"/>
    </row>
    <row r="98" spans="2:15" x14ac:dyDescent="0.15">
      <c r="B98" s="373" t="s">
        <v>30</v>
      </c>
      <c r="C98" s="233"/>
      <c r="D98" s="176" t="s">
        <v>125</v>
      </c>
      <c r="E98" s="168"/>
      <c r="F98" s="168"/>
      <c r="G98" s="169"/>
      <c r="H98" s="223">
        <v>13</v>
      </c>
      <c r="J98" s="6"/>
      <c r="K98" s="5"/>
      <c r="L98" s="4"/>
      <c r="M98" s="4"/>
      <c r="O98" s="11"/>
    </row>
    <row r="99" spans="2:15" x14ac:dyDescent="0.15">
      <c r="B99" s="373" t="s">
        <v>31</v>
      </c>
      <c r="C99" s="233"/>
      <c r="D99" s="176" t="s">
        <v>125</v>
      </c>
      <c r="E99" s="168"/>
      <c r="F99" s="168"/>
      <c r="G99" s="169"/>
      <c r="H99" s="223">
        <v>0.08</v>
      </c>
      <c r="J99" s="6"/>
      <c r="K99" s="5"/>
      <c r="L99" s="4"/>
      <c r="M99" s="4"/>
      <c r="O99" s="11"/>
    </row>
    <row r="100" spans="2:15" ht="12" thickBot="1" x14ac:dyDescent="0.2">
      <c r="B100" s="374" t="s">
        <v>32</v>
      </c>
      <c r="C100" s="233">
        <v>7.3971340605238781E-3</v>
      </c>
      <c r="D100" s="177" t="s">
        <v>125</v>
      </c>
      <c r="E100" s="168">
        <v>7.3973823211739113E-3</v>
      </c>
      <c r="F100" s="168">
        <v>7.3940221148018686E-3</v>
      </c>
      <c r="G100" s="169">
        <v>7.0455021071687699E-3</v>
      </c>
      <c r="H100" s="224">
        <v>8.14</v>
      </c>
      <c r="J100" s="6"/>
      <c r="K100" s="5"/>
      <c r="L100" s="4"/>
      <c r="M100" s="4"/>
      <c r="O100" s="11"/>
    </row>
    <row r="101" spans="2:15" x14ac:dyDescent="0.15">
      <c r="J101" s="6"/>
      <c r="K101" s="5"/>
      <c r="L101" s="4"/>
      <c r="M101" s="4"/>
      <c r="O101" s="11"/>
    </row>
    <row r="102" spans="2:15" x14ac:dyDescent="0.15">
      <c r="D102" s="3"/>
      <c r="E102" s="3"/>
      <c r="F102" s="3"/>
      <c r="G102" s="3"/>
      <c r="H102" s="3"/>
      <c r="I102" s="6"/>
      <c r="J102" s="6"/>
      <c r="K102" s="5"/>
      <c r="L102" s="4"/>
      <c r="M102" s="4"/>
      <c r="O102" s="11"/>
    </row>
    <row r="103" spans="2:15" ht="12" thickBot="1" x14ac:dyDescent="0.2">
      <c r="D103" s="3"/>
      <c r="E103" s="3"/>
      <c r="F103" s="3"/>
      <c r="G103" s="3"/>
      <c r="H103" s="3"/>
      <c r="I103" s="6"/>
      <c r="J103" s="6"/>
      <c r="K103" s="5"/>
      <c r="L103" s="4"/>
      <c r="M103" s="4"/>
      <c r="O103" s="11"/>
    </row>
    <row r="104" spans="2:15" ht="12" thickBot="1" x14ac:dyDescent="0.2">
      <c r="B104" s="128" t="s">
        <v>417</v>
      </c>
      <c r="D104" s="3"/>
      <c r="E104" s="3"/>
      <c r="F104" s="3"/>
      <c r="G104" s="3"/>
      <c r="H104" s="3"/>
      <c r="I104" s="6"/>
      <c r="J104" s="6"/>
      <c r="K104" s="5"/>
      <c r="L104" s="4"/>
      <c r="M104" s="4"/>
      <c r="O104" s="11"/>
    </row>
    <row r="105" spans="2:15" x14ac:dyDescent="0.15">
      <c r="B105" s="8"/>
      <c r="D105" s="3"/>
      <c r="E105" s="3"/>
      <c r="F105" s="3"/>
      <c r="G105" s="3"/>
      <c r="H105" s="3"/>
      <c r="I105" s="6"/>
      <c r="J105" s="6"/>
      <c r="K105" s="5"/>
      <c r="L105" s="4"/>
      <c r="M105" s="4"/>
      <c r="O105" s="11"/>
    </row>
    <row r="106" spans="2:15" x14ac:dyDescent="0.15">
      <c r="D106" s="3"/>
      <c r="E106" s="3"/>
      <c r="F106" s="3"/>
      <c r="G106" s="3"/>
      <c r="H106" s="3"/>
      <c r="I106" s="6"/>
      <c r="J106" s="6"/>
      <c r="K106" s="5"/>
      <c r="L106" s="4"/>
      <c r="M106" s="4"/>
      <c r="O106" s="11"/>
    </row>
    <row r="107" spans="2:15" ht="12" thickBot="1" x14ac:dyDescent="0.2">
      <c r="B107" s="483" t="s">
        <v>129</v>
      </c>
      <c r="D107" s="3"/>
      <c r="E107" s="3"/>
      <c r="F107" s="3"/>
      <c r="G107" s="3"/>
      <c r="H107" s="3"/>
      <c r="I107" s="6"/>
      <c r="J107" s="6"/>
      <c r="K107" s="5"/>
      <c r="L107" s="4"/>
      <c r="M107" s="4"/>
      <c r="O107" s="11"/>
    </row>
    <row r="108" spans="2:15" ht="12" thickBot="1" x14ac:dyDescent="0.2">
      <c r="B108" s="420" t="s">
        <v>416</v>
      </c>
      <c r="C108" s="489"/>
      <c r="D108" s="489" t="s">
        <v>132</v>
      </c>
      <c r="E108" s="488"/>
      <c r="F108" s="489"/>
      <c r="G108" s="489" t="s">
        <v>135</v>
      </c>
      <c r="H108" s="488"/>
      <c r="I108" s="489"/>
      <c r="J108" s="489" t="s">
        <v>118</v>
      </c>
      <c r="K108" s="488"/>
      <c r="L108" s="489"/>
      <c r="M108" s="489" t="s">
        <v>119</v>
      </c>
      <c r="N108" s="488"/>
      <c r="O108" s="491"/>
    </row>
    <row r="109" spans="2:15" ht="35.25" thickTop="1" thickBot="1" x14ac:dyDescent="0.2">
      <c r="B109" s="242" t="s">
        <v>51</v>
      </c>
      <c r="C109" s="235" t="s">
        <v>474</v>
      </c>
      <c r="D109" s="236" t="s">
        <v>133</v>
      </c>
      <c r="E109" s="237" t="s">
        <v>134</v>
      </c>
      <c r="F109" s="235" t="s">
        <v>474</v>
      </c>
      <c r="G109" s="236" t="s">
        <v>133</v>
      </c>
      <c r="H109" s="237" t="s">
        <v>134</v>
      </c>
      <c r="I109" s="235" t="s">
        <v>474</v>
      </c>
      <c r="J109" s="236" t="s">
        <v>133</v>
      </c>
      <c r="K109" s="237" t="s">
        <v>134</v>
      </c>
      <c r="L109" s="235" t="s">
        <v>474</v>
      </c>
      <c r="M109" s="236" t="s">
        <v>133</v>
      </c>
      <c r="N109" s="237" t="s">
        <v>134</v>
      </c>
      <c r="O109" s="238" t="s">
        <v>228</v>
      </c>
    </row>
    <row r="110" spans="2:15" ht="12" thickTop="1" x14ac:dyDescent="0.15">
      <c r="B110" s="47" t="s">
        <v>21</v>
      </c>
      <c r="C110" s="231">
        <v>3.3973135446193874E-6</v>
      </c>
      <c r="D110" s="227">
        <v>1.376187151251941E-6</v>
      </c>
      <c r="E110" s="228">
        <v>1.9761299833266491E-7</v>
      </c>
      <c r="F110" s="231">
        <v>3.3974275643548758E-6</v>
      </c>
      <c r="G110" s="227">
        <v>1.3762333384798514E-6</v>
      </c>
      <c r="H110" s="228">
        <v>1.976196305676656E-7</v>
      </c>
      <c r="I110" s="231">
        <v>3.3958843079359641E-6</v>
      </c>
      <c r="J110" s="227">
        <v>1.3756081946340155E-6</v>
      </c>
      <c r="K110" s="228">
        <v>1.9752986330770214E-7</v>
      </c>
      <c r="L110" s="231">
        <v>3.2358180264795311E-6</v>
      </c>
      <c r="M110" s="227">
        <v>1.3107683860629469E-6</v>
      </c>
      <c r="N110" s="228">
        <v>1.8821921906037828E-7</v>
      </c>
      <c r="O110" s="239">
        <v>0.2</v>
      </c>
    </row>
    <row r="111" spans="2:15" x14ac:dyDescent="0.15">
      <c r="B111" s="45" t="s">
        <v>22</v>
      </c>
      <c r="C111" s="231">
        <v>5.153763533474246E-7</v>
      </c>
      <c r="D111" s="227">
        <v>2.4949570124901495E-7</v>
      </c>
      <c r="E111" s="228">
        <v>4.6441486676801554E-8</v>
      </c>
      <c r="F111" s="231">
        <v>5.1539365027180728E-7</v>
      </c>
      <c r="G111" s="227">
        <v>2.4950407475752048E-7</v>
      </c>
      <c r="H111" s="228">
        <v>4.6443045333651154E-8</v>
      </c>
      <c r="I111" s="231">
        <v>5.1515953650661806E-7</v>
      </c>
      <c r="J111" s="227">
        <v>2.4939073937137299E-7</v>
      </c>
      <c r="K111" s="228">
        <v>4.6421948922773423E-8</v>
      </c>
      <c r="L111" s="231">
        <v>4.9087729839481598E-7</v>
      </c>
      <c r="M111" s="227">
        <v>2.3763561326546949E-7</v>
      </c>
      <c r="N111" s="228">
        <v>4.4233832936411934E-8</v>
      </c>
      <c r="O111" s="240"/>
    </row>
    <row r="112" spans="2:15" x14ac:dyDescent="0.15">
      <c r="B112" s="45" t="s">
        <v>24</v>
      </c>
      <c r="C112" s="231">
        <v>2.0845488402333244E-6</v>
      </c>
      <c r="D112" s="227">
        <v>8.2403566186598208E-7</v>
      </c>
      <c r="E112" s="228">
        <v>1.1831605814950741E-7</v>
      </c>
      <c r="F112" s="231">
        <v>2.0846188013082305E-6</v>
      </c>
      <c r="G112" s="227">
        <v>8.2406331793215467E-7</v>
      </c>
      <c r="H112" s="228">
        <v>1.1832002904164824E-7</v>
      </c>
      <c r="I112" s="231">
        <v>2.0836718785894484E-6</v>
      </c>
      <c r="J112" s="227">
        <v>8.2368899324652146E-7</v>
      </c>
      <c r="K112" s="228">
        <v>1.1826628304093282E-7</v>
      </c>
      <c r="L112" s="231">
        <v>1.9854572225124663E-6</v>
      </c>
      <c r="M112" s="227">
        <v>7.8486410338868659E-7</v>
      </c>
      <c r="N112" s="228">
        <v>1.1269175740005724E-7</v>
      </c>
      <c r="O112" s="240">
        <v>3.4</v>
      </c>
    </row>
    <row r="113" spans="2:15" x14ac:dyDescent="0.15">
      <c r="B113" s="45" t="s">
        <v>25</v>
      </c>
      <c r="C113" s="231">
        <v>1.6986567723096764E-5</v>
      </c>
      <c r="D113" s="227">
        <v>6.8809357562596344E-6</v>
      </c>
      <c r="E113" s="228">
        <v>9.8806499166331475E-7</v>
      </c>
      <c r="F113" s="231">
        <v>1.6987137821774208E-5</v>
      </c>
      <c r="G113" s="227">
        <v>6.8811666923991865E-6</v>
      </c>
      <c r="H113" s="228">
        <v>9.8809815283831823E-7</v>
      </c>
      <c r="I113" s="231">
        <v>1.6979421539679649E-5</v>
      </c>
      <c r="J113" s="227">
        <v>6.8780409731700075E-6</v>
      </c>
      <c r="K113" s="228">
        <v>9.876493165385006E-7</v>
      </c>
      <c r="L113" s="231">
        <v>1.6179090132397492E-5</v>
      </c>
      <c r="M113" s="227">
        <v>6.5538419303146678E-6</v>
      </c>
      <c r="N113" s="228">
        <v>9.4109609530188191E-7</v>
      </c>
      <c r="O113" s="240">
        <v>1.0669999999999999</v>
      </c>
    </row>
    <row r="114" spans="2:15" x14ac:dyDescent="0.15">
      <c r="B114" s="45" t="s">
        <v>26</v>
      </c>
      <c r="C114" s="231">
        <v>6.782933390210819E-6</v>
      </c>
      <c r="D114" s="227">
        <v>2.7482548453451062E-6</v>
      </c>
      <c r="E114" s="228">
        <v>3.9463479790826588E-7</v>
      </c>
      <c r="F114" s="231">
        <v>6.7831610372209728E-6</v>
      </c>
      <c r="G114" s="227">
        <v>2.7483470815447993E-6</v>
      </c>
      <c r="H114" s="228">
        <v>3.9464804253661151E-7</v>
      </c>
      <c r="I114" s="231">
        <v>6.780079836337977E-6</v>
      </c>
      <c r="J114" s="227">
        <v>2.7470986651489673E-6</v>
      </c>
      <c r="K114" s="228">
        <v>3.944687765733734E-7</v>
      </c>
      <c r="L114" s="231">
        <v>6.4604982284356783E-6</v>
      </c>
      <c r="M114" s="227">
        <v>2.6176131384787182E-6</v>
      </c>
      <c r="N114" s="228">
        <v>3.7587534273076242E-7</v>
      </c>
      <c r="O114" s="240">
        <v>8.6</v>
      </c>
    </row>
    <row r="115" spans="2:15" x14ac:dyDescent="0.15">
      <c r="B115" s="45" t="s">
        <v>27</v>
      </c>
      <c r="C115" s="231">
        <v>1.1031524270823015E-5</v>
      </c>
      <c r="D115" s="227">
        <v>4.4691753606031492E-6</v>
      </c>
      <c r="E115" s="228">
        <v>6.4174957895027249E-7</v>
      </c>
      <c r="F115" s="231">
        <v>1.1031894507912665E-5</v>
      </c>
      <c r="G115" s="227">
        <v>4.4693253538804184E-6</v>
      </c>
      <c r="H115" s="228">
        <v>6.4177111717931167E-7</v>
      </c>
      <c r="I115" s="231">
        <v>1.1026883351180225E-5</v>
      </c>
      <c r="J115" s="227">
        <v>4.4672951957946516E-6</v>
      </c>
      <c r="K115" s="228">
        <v>6.4147959738167105E-7</v>
      </c>
      <c r="L115" s="231">
        <v>1.0507127065622294E-5</v>
      </c>
      <c r="M115" s="227">
        <v>4.2567275599985857E-6</v>
      </c>
      <c r="N115" s="228">
        <v>6.1124321578789928E-7</v>
      </c>
      <c r="O115" s="240">
        <v>1.3</v>
      </c>
    </row>
    <row r="116" spans="2:15" x14ac:dyDescent="0.15">
      <c r="B116" s="45" t="s">
        <v>28</v>
      </c>
      <c r="C116" s="231">
        <v>1.7964352587794959E-6</v>
      </c>
      <c r="D116" s="227">
        <v>6.8666273119638294E-7</v>
      </c>
      <c r="E116" s="228">
        <v>9.8578910219448174E-8</v>
      </c>
      <c r="F116" s="231">
        <v>1.7964955502628515E-6</v>
      </c>
      <c r="G116" s="227">
        <v>6.8668577678871716E-7</v>
      </c>
      <c r="H116" s="228">
        <v>9.858221869866868E-8</v>
      </c>
      <c r="I116" s="231">
        <v>1.7956795054062727E-6</v>
      </c>
      <c r="J116" s="227">
        <v>6.86373854838144E-7</v>
      </c>
      <c r="K116" s="228">
        <v>9.8537438452757485E-8</v>
      </c>
      <c r="L116" s="231">
        <v>1.7110394779335442E-6</v>
      </c>
      <c r="M116" s="227">
        <v>6.540213655686741E-7</v>
      </c>
      <c r="N116" s="228">
        <v>9.3892839306515777E-8</v>
      </c>
      <c r="O116" s="240">
        <v>5.5</v>
      </c>
    </row>
    <row r="117" spans="2:15" x14ac:dyDescent="0.15">
      <c r="B117" s="45" t="s">
        <v>29</v>
      </c>
      <c r="C117" s="231">
        <v>2.5811173057105206E-6</v>
      </c>
      <c r="D117" s="227">
        <v>1.043812158722194E-6</v>
      </c>
      <c r="E117" s="228">
        <v>1.4988481189451946E-7</v>
      </c>
      <c r="F117" s="231">
        <v>2.5812039324844692E-6</v>
      </c>
      <c r="G117" s="227">
        <v>1.0438471908688222E-6</v>
      </c>
      <c r="H117" s="228">
        <v>1.4988984228879468E-7</v>
      </c>
      <c r="I117" s="231">
        <v>2.5800314396316059E-6</v>
      </c>
      <c r="J117" s="227">
        <v>1.0433730309795655E-6</v>
      </c>
      <c r="K117" s="228">
        <v>1.498217559332035E-7</v>
      </c>
      <c r="L117" s="231">
        <v>2.4584206893426697E-6</v>
      </c>
      <c r="M117" s="227">
        <v>9.9419325154758152E-7</v>
      </c>
      <c r="N117" s="228">
        <v>1.427598512336064E-7</v>
      </c>
      <c r="O117" s="240">
        <v>1.6</v>
      </c>
    </row>
    <row r="118" spans="2:15" x14ac:dyDescent="0.15">
      <c r="B118" s="45" t="s">
        <v>30</v>
      </c>
      <c r="C118" s="231">
        <v>1.6032409788902535E-7</v>
      </c>
      <c r="D118" s="227">
        <v>6.4551142864099211E-8</v>
      </c>
      <c r="E118" s="228">
        <v>9.2689814669685532E-9</v>
      </c>
      <c r="F118" s="231">
        <v>1.6032947864384639E-7</v>
      </c>
      <c r="G118" s="227">
        <v>6.4553309312423211E-8</v>
      </c>
      <c r="H118" s="228">
        <v>9.2692925500644274E-9</v>
      </c>
      <c r="I118" s="231">
        <v>1.6025665016042145E-7</v>
      </c>
      <c r="J118" s="227">
        <v>6.4523986447675883E-8</v>
      </c>
      <c r="K118" s="228">
        <v>9.2650820422741358E-9</v>
      </c>
      <c r="L118" s="231">
        <v>1.5270289280481997E-7</v>
      </c>
      <c r="M118" s="227">
        <v>6.1482624128209178E-8</v>
      </c>
      <c r="N118" s="228">
        <v>8.8283689226811483E-9</v>
      </c>
      <c r="O118" s="240">
        <v>13</v>
      </c>
    </row>
    <row r="119" spans="2:15" x14ac:dyDescent="0.15">
      <c r="B119" s="45" t="s">
        <v>31</v>
      </c>
      <c r="C119" s="231">
        <v>7.3817924067545844E-8</v>
      </c>
      <c r="D119" s="227">
        <v>3.1560824111566293E-8</v>
      </c>
      <c r="E119" s="228">
        <v>5.8151421283959549E-9</v>
      </c>
      <c r="F119" s="231">
        <v>7.3820401525121061E-8</v>
      </c>
      <c r="G119" s="227">
        <v>3.1561883347568423E-8</v>
      </c>
      <c r="H119" s="228">
        <v>5.8153372946526457E-9</v>
      </c>
      <c r="I119" s="231">
        <v>7.3786869152070471E-8</v>
      </c>
      <c r="J119" s="227">
        <v>3.1547546594791082E-8</v>
      </c>
      <c r="K119" s="228">
        <v>5.8126957205681035E-9</v>
      </c>
      <c r="L119" s="231">
        <v>7.0308897379627205E-8</v>
      </c>
      <c r="M119" s="227">
        <v>3.0060541145076286E-8</v>
      </c>
      <c r="N119" s="228">
        <v>5.5387121260579099E-9</v>
      </c>
      <c r="O119" s="240">
        <v>0.08</v>
      </c>
    </row>
    <row r="120" spans="2:15" ht="12" thickBot="1" x14ac:dyDescent="0.2">
      <c r="B120" s="46" t="s">
        <v>32</v>
      </c>
      <c r="C120" s="231">
        <v>1.6986567723096922E-4</v>
      </c>
      <c r="D120" s="227">
        <v>6.8809357562597001E-5</v>
      </c>
      <c r="E120" s="228">
        <v>9.8806499166332386E-6</v>
      </c>
      <c r="F120" s="231">
        <v>1.6987137821774365E-4</v>
      </c>
      <c r="G120" s="227">
        <v>6.8811666923992529E-5</v>
      </c>
      <c r="H120" s="228">
        <v>9.8809815283832729E-6</v>
      </c>
      <c r="I120" s="231">
        <v>1.6979421539679805E-4</v>
      </c>
      <c r="J120" s="227">
        <v>6.8780409731700732E-5</v>
      </c>
      <c r="K120" s="228">
        <v>9.8764931653850975E-6</v>
      </c>
      <c r="L120" s="231">
        <v>1.6179090132397643E-4</v>
      </c>
      <c r="M120" s="227">
        <v>6.5538419303147306E-5</v>
      </c>
      <c r="N120" s="228">
        <v>9.4109609530189061E-6</v>
      </c>
      <c r="O120" s="241">
        <v>8.14</v>
      </c>
    </row>
    <row r="121" spans="2:15" x14ac:dyDescent="0.15">
      <c r="C121" s="243"/>
      <c r="D121" s="243"/>
      <c r="E121" s="243"/>
      <c r="F121" s="243"/>
      <c r="G121" s="243"/>
      <c r="H121" s="243"/>
      <c r="I121" s="243"/>
      <c r="J121" s="243"/>
      <c r="K121" s="243"/>
      <c r="L121" s="243"/>
      <c r="M121" s="243"/>
      <c r="N121" s="243"/>
      <c r="O121" s="244"/>
    </row>
    <row r="122" spans="2:15" ht="9" customHeight="1" x14ac:dyDescent="0.15">
      <c r="C122" s="243"/>
      <c r="D122" s="243"/>
      <c r="E122" s="243"/>
      <c r="F122" s="243"/>
      <c r="G122" s="243"/>
      <c r="H122" s="243"/>
      <c r="I122" s="243"/>
      <c r="J122" s="243"/>
      <c r="K122" s="243"/>
      <c r="L122" s="243"/>
      <c r="M122" s="243"/>
      <c r="N122" s="243"/>
      <c r="O122" s="244"/>
    </row>
    <row r="123" spans="2:15" ht="12" thickBot="1" x14ac:dyDescent="0.2">
      <c r="B123" t="s">
        <v>359</v>
      </c>
      <c r="C123" s="243"/>
      <c r="D123" s="243"/>
      <c r="E123" s="243"/>
      <c r="F123" s="243"/>
      <c r="G123" s="243"/>
      <c r="H123" s="243"/>
      <c r="I123" s="243"/>
      <c r="J123" s="243"/>
      <c r="K123" s="243"/>
      <c r="L123" s="243"/>
      <c r="M123" s="243"/>
      <c r="N123" s="243"/>
      <c r="O123" s="244"/>
    </row>
    <row r="124" spans="2:15" ht="12" thickBot="1" x14ac:dyDescent="0.2">
      <c r="B124" s="128" t="s">
        <v>418</v>
      </c>
      <c r="C124" s="243"/>
      <c r="D124" s="243"/>
      <c r="E124" s="243"/>
      <c r="F124" s="243"/>
      <c r="G124" s="243"/>
      <c r="H124" s="243"/>
      <c r="I124" s="243"/>
      <c r="J124" s="243"/>
      <c r="K124" s="243"/>
      <c r="L124" s="243"/>
      <c r="M124" s="243"/>
      <c r="N124" s="243"/>
      <c r="O124" s="244"/>
    </row>
    <row r="125" spans="2:15" x14ac:dyDescent="0.15">
      <c r="C125" s="243"/>
      <c r="D125" s="243"/>
      <c r="E125" s="243"/>
      <c r="F125" s="243"/>
      <c r="G125" s="243"/>
      <c r="H125" s="243"/>
      <c r="I125" s="243"/>
      <c r="J125" s="243"/>
      <c r="K125" s="243"/>
      <c r="L125" s="243"/>
      <c r="M125" s="243"/>
      <c r="N125" s="243"/>
      <c r="O125" s="244"/>
    </row>
    <row r="126" spans="2:15" x14ac:dyDescent="0.15">
      <c r="C126" s="243"/>
      <c r="D126" s="243"/>
      <c r="E126" s="243"/>
      <c r="F126" s="243"/>
      <c r="G126" s="243"/>
      <c r="H126" s="243"/>
      <c r="I126" s="243"/>
      <c r="J126" s="243"/>
      <c r="K126" s="243"/>
      <c r="L126" s="243"/>
      <c r="M126" s="243"/>
      <c r="N126" s="243"/>
      <c r="O126" s="244"/>
    </row>
    <row r="127" spans="2:15" ht="12" thickBot="1" x14ac:dyDescent="0.2">
      <c r="B127" s="483" t="s">
        <v>137</v>
      </c>
      <c r="I127" s="6"/>
      <c r="J127" s="6"/>
      <c r="K127" s="5"/>
      <c r="L127" s="4"/>
      <c r="M127" s="4"/>
      <c r="O127" s="11"/>
    </row>
    <row r="128" spans="2:15" ht="23.25" thickBot="1" x14ac:dyDescent="0.2">
      <c r="B128" s="420" t="s">
        <v>51</v>
      </c>
      <c r="C128" s="421" t="s">
        <v>120</v>
      </c>
      <c r="D128" s="421" t="s">
        <v>121</v>
      </c>
      <c r="E128" s="421" t="s">
        <v>122</v>
      </c>
      <c r="F128" s="421" t="s">
        <v>123</v>
      </c>
      <c r="G128" s="469" t="s">
        <v>229</v>
      </c>
      <c r="H128" s="6"/>
      <c r="I128" s="6"/>
      <c r="J128" s="5"/>
      <c r="K128" s="4"/>
      <c r="L128" s="4"/>
      <c r="N128" s="11"/>
    </row>
    <row r="129" spans="2:15" ht="12" thickTop="1" x14ac:dyDescent="0.15">
      <c r="B129" s="47" t="s">
        <v>21</v>
      </c>
      <c r="C129" s="245">
        <v>2.1039921694461035E-5</v>
      </c>
      <c r="D129" s="245">
        <v>2.1135080768526365E-5</v>
      </c>
      <c r="E129" s="245">
        <v>2.1132112881119979E-5</v>
      </c>
      <c r="F129" s="245">
        <v>2.0992672870544295E-5</v>
      </c>
      <c r="G129" s="222">
        <v>0.39</v>
      </c>
      <c r="H129" s="6"/>
      <c r="I129" s="6"/>
      <c r="J129" s="5"/>
      <c r="K129" s="4"/>
      <c r="L129" s="4"/>
      <c r="N129" s="11"/>
    </row>
    <row r="130" spans="2:15" x14ac:dyDescent="0.15">
      <c r="B130" s="45" t="s">
        <v>22</v>
      </c>
      <c r="C130" s="245"/>
      <c r="D130" s="245"/>
      <c r="E130" s="245"/>
      <c r="F130" s="245"/>
      <c r="G130" s="223">
        <v>2.9000000000000001E-2</v>
      </c>
      <c r="H130" s="6"/>
      <c r="I130" s="6"/>
      <c r="J130" s="5"/>
      <c r="K130" s="4"/>
      <c r="L130" s="4"/>
      <c r="N130" s="11"/>
    </row>
    <row r="131" spans="2:15" x14ac:dyDescent="0.15">
      <c r="B131" s="45" t="s">
        <v>24</v>
      </c>
      <c r="C131" s="245">
        <v>1.5779941270845777E-4</v>
      </c>
      <c r="D131" s="245">
        <v>1.5851310576394775E-4</v>
      </c>
      <c r="E131" s="245">
        <v>1.5849084660839985E-4</v>
      </c>
      <c r="F131" s="245">
        <v>1.5744504652908219E-4</v>
      </c>
      <c r="G131" s="223">
        <v>9.5500000000000007</v>
      </c>
      <c r="H131" s="6"/>
      <c r="I131" s="6"/>
      <c r="J131" s="5"/>
      <c r="K131" s="4"/>
      <c r="L131" s="4"/>
      <c r="N131" s="11"/>
    </row>
    <row r="132" spans="2:15" x14ac:dyDescent="0.15">
      <c r="B132" s="45" t="s">
        <v>25</v>
      </c>
      <c r="C132" s="245">
        <v>7.7847710269505826E-4</v>
      </c>
      <c r="D132" s="245">
        <v>7.8199798843547549E-4</v>
      </c>
      <c r="E132" s="245">
        <v>7.8188817660143921E-4</v>
      </c>
      <c r="F132" s="245">
        <v>7.7672889621013884E-4</v>
      </c>
      <c r="G132" s="223">
        <v>1.48</v>
      </c>
      <c r="H132" s="6"/>
      <c r="I132" s="6"/>
      <c r="J132" s="5"/>
      <c r="K132" s="4"/>
      <c r="L132" s="4"/>
      <c r="N132" s="11"/>
    </row>
    <row r="133" spans="2:15" x14ac:dyDescent="0.15">
      <c r="B133" s="45" t="s">
        <v>26</v>
      </c>
      <c r="C133" s="245">
        <v>1.3675949101399674E-4</v>
      </c>
      <c r="D133" s="245">
        <v>1.3737802499542138E-4</v>
      </c>
      <c r="E133" s="245">
        <v>1.3735873372727986E-4</v>
      </c>
      <c r="F133" s="245">
        <v>1.3645237365853791E-4</v>
      </c>
      <c r="G133" s="223">
        <v>9.65</v>
      </c>
      <c r="H133" s="6"/>
      <c r="I133" s="6"/>
      <c r="J133" s="5"/>
      <c r="K133" s="4"/>
      <c r="L133" s="4"/>
      <c r="N133" s="11"/>
    </row>
    <row r="134" spans="2:15" x14ac:dyDescent="0.15">
      <c r="B134" s="45" t="s">
        <v>27</v>
      </c>
      <c r="C134" s="245">
        <v>6.4171761168106158E-4</v>
      </c>
      <c r="D134" s="245">
        <v>6.4461996344005411E-4</v>
      </c>
      <c r="E134" s="245">
        <v>6.4452944287415935E-4</v>
      </c>
      <c r="F134" s="245">
        <v>6.402765225516009E-4</v>
      </c>
      <c r="G134" s="223">
        <v>1.7000000000000001E-2</v>
      </c>
      <c r="H134" s="6"/>
      <c r="I134" s="6"/>
      <c r="J134" s="5"/>
      <c r="K134" s="4"/>
      <c r="L134" s="4"/>
      <c r="N134" s="11"/>
    </row>
    <row r="135" spans="2:15" x14ac:dyDescent="0.15">
      <c r="B135" s="45" t="s">
        <v>28</v>
      </c>
      <c r="C135" s="245"/>
      <c r="D135" s="245"/>
      <c r="E135" s="245"/>
      <c r="F135" s="245"/>
      <c r="G135" s="223">
        <v>4.2299999999999995</v>
      </c>
      <c r="H135" s="6"/>
      <c r="I135" s="6"/>
      <c r="J135" s="5"/>
      <c r="K135" s="4"/>
      <c r="L135" s="4"/>
      <c r="N135" s="11"/>
    </row>
    <row r="136" spans="2:15" x14ac:dyDescent="0.15">
      <c r="B136" s="45" t="s">
        <v>29</v>
      </c>
      <c r="C136" s="245">
        <v>8.1003698523674975E-5</v>
      </c>
      <c r="D136" s="245">
        <v>8.1370060958826517E-5</v>
      </c>
      <c r="E136" s="245">
        <v>8.1358634592311916E-5</v>
      </c>
      <c r="F136" s="245">
        <v>8.0821790551595531E-5</v>
      </c>
      <c r="G136" s="223">
        <v>4.72</v>
      </c>
      <c r="H136" s="6"/>
      <c r="I136" s="6"/>
      <c r="J136" s="5"/>
      <c r="K136" s="4"/>
      <c r="L136" s="4"/>
      <c r="N136" s="11"/>
    </row>
    <row r="137" spans="2:15" x14ac:dyDescent="0.15">
      <c r="B137" s="45" t="s">
        <v>30</v>
      </c>
      <c r="C137" s="245"/>
      <c r="D137" s="245"/>
      <c r="E137" s="245"/>
      <c r="F137" s="245"/>
      <c r="G137" s="223">
        <v>67</v>
      </c>
      <c r="H137" s="6"/>
      <c r="I137" s="6"/>
      <c r="J137" s="5"/>
      <c r="K137" s="4"/>
      <c r="L137" s="4"/>
      <c r="N137" s="11"/>
    </row>
    <row r="138" spans="2:15" x14ac:dyDescent="0.15">
      <c r="B138" s="45" t="s">
        <v>31</v>
      </c>
      <c r="C138" s="245"/>
      <c r="D138" s="245"/>
      <c r="E138" s="245"/>
      <c r="F138" s="245"/>
      <c r="G138" s="223">
        <v>0.1</v>
      </c>
      <c r="H138" s="6"/>
      <c r="I138" s="6"/>
      <c r="J138" s="5"/>
      <c r="K138" s="4"/>
      <c r="L138" s="4"/>
      <c r="N138" s="11"/>
    </row>
    <row r="139" spans="2:15" ht="12" thickBot="1" x14ac:dyDescent="0.2">
      <c r="B139" s="46" t="s">
        <v>32</v>
      </c>
      <c r="C139" s="245">
        <v>7.3639725930613621E-3</v>
      </c>
      <c r="D139" s="245">
        <v>7.3972782689842274E-3</v>
      </c>
      <c r="E139" s="245">
        <v>7.3962395083919932E-3</v>
      </c>
      <c r="F139" s="245">
        <v>7.3474355046905023E-3</v>
      </c>
      <c r="G139" s="224">
        <v>9.1999999999999993</v>
      </c>
      <c r="H139" s="6"/>
      <c r="I139" s="6"/>
      <c r="J139" s="5"/>
      <c r="K139" s="4"/>
      <c r="L139" s="4"/>
      <c r="N139" s="11"/>
    </row>
    <row r="140" spans="2:15" x14ac:dyDescent="0.15">
      <c r="C140" s="3"/>
      <c r="D140" s="3"/>
      <c r="E140" s="3"/>
      <c r="F140" s="3"/>
      <c r="G140" s="3"/>
      <c r="H140" s="6"/>
      <c r="I140" s="6"/>
      <c r="J140" s="6"/>
      <c r="K140" s="5"/>
      <c r="L140" s="4"/>
      <c r="M140" s="4"/>
      <c r="O140" s="11"/>
    </row>
    <row r="142" spans="2:15" ht="12" thickBot="1" x14ac:dyDescent="0.2">
      <c r="C142" s="3"/>
      <c r="D142" s="3"/>
      <c r="E142" s="3"/>
      <c r="F142" s="3"/>
      <c r="G142" s="3"/>
      <c r="H142" s="6"/>
      <c r="I142" s="6"/>
      <c r="J142" s="6"/>
      <c r="K142" s="5"/>
      <c r="L142" s="4"/>
      <c r="M142" s="4"/>
      <c r="O142" s="11"/>
    </row>
    <row r="143" spans="2:15" ht="11.25" customHeight="1" thickBot="1" x14ac:dyDescent="0.2">
      <c r="B143" s="128" t="s">
        <v>417</v>
      </c>
      <c r="D143" s="3"/>
      <c r="E143" s="3"/>
      <c r="F143" s="3"/>
      <c r="G143" s="3"/>
      <c r="H143" s="3"/>
      <c r="I143" s="6"/>
      <c r="J143" s="6"/>
      <c r="K143" s="5"/>
      <c r="L143" s="4"/>
      <c r="M143" s="4"/>
      <c r="O143" s="11"/>
    </row>
    <row r="144" spans="2:15" x14ac:dyDescent="0.15">
      <c r="D144" s="3"/>
      <c r="E144" s="3"/>
      <c r="F144" s="3"/>
      <c r="G144" s="3"/>
      <c r="H144" s="3"/>
      <c r="I144" s="6"/>
      <c r="J144" s="6"/>
      <c r="K144" s="5"/>
      <c r="L144" s="4"/>
      <c r="M144" s="4"/>
      <c r="O144" s="11"/>
    </row>
    <row r="145" spans="2:15" ht="12" thickBot="1" x14ac:dyDescent="0.2">
      <c r="B145" s="483" t="s">
        <v>137</v>
      </c>
      <c r="D145" s="3"/>
      <c r="E145" s="3"/>
      <c r="F145" s="3"/>
      <c r="G145" s="3"/>
      <c r="H145" s="3"/>
      <c r="I145" s="6"/>
      <c r="J145" s="6"/>
      <c r="K145" s="5"/>
      <c r="L145" s="4"/>
      <c r="M145" s="4"/>
      <c r="O145" s="11"/>
    </row>
    <row r="146" spans="2:15" ht="12" thickBot="1" x14ac:dyDescent="0.2">
      <c r="B146" s="445" t="s">
        <v>416</v>
      </c>
      <c r="C146" s="490"/>
      <c r="D146" s="490" t="s">
        <v>120</v>
      </c>
      <c r="E146" s="490"/>
      <c r="F146" s="490"/>
      <c r="G146" s="490" t="s">
        <v>121</v>
      </c>
      <c r="H146" s="490"/>
      <c r="I146" s="490"/>
      <c r="J146" s="490" t="s">
        <v>122</v>
      </c>
      <c r="K146" s="490"/>
      <c r="L146" s="490"/>
      <c r="M146" s="490" t="s">
        <v>123</v>
      </c>
      <c r="N146" s="490"/>
      <c r="O146" s="395"/>
    </row>
    <row r="147" spans="2:15" ht="46.5" thickTop="1" thickBot="1" x14ac:dyDescent="0.2">
      <c r="B147" s="247" t="s">
        <v>51</v>
      </c>
      <c r="C147" s="236" t="s">
        <v>419</v>
      </c>
      <c r="D147" s="236" t="s">
        <v>133</v>
      </c>
      <c r="E147" s="236" t="s">
        <v>134</v>
      </c>
      <c r="F147" s="236"/>
      <c r="G147" s="236" t="s">
        <v>133</v>
      </c>
      <c r="H147" s="236" t="s">
        <v>134</v>
      </c>
      <c r="I147" s="236"/>
      <c r="J147" s="236" t="s">
        <v>133</v>
      </c>
      <c r="K147" s="236" t="s">
        <v>134</v>
      </c>
      <c r="L147" s="236"/>
      <c r="M147" s="236" t="s">
        <v>133</v>
      </c>
      <c r="N147" s="236" t="s">
        <v>134</v>
      </c>
      <c r="O147" s="246" t="s">
        <v>229</v>
      </c>
    </row>
    <row r="148" spans="2:15" ht="12" thickTop="1" x14ac:dyDescent="0.15">
      <c r="B148" s="58" t="s">
        <v>21</v>
      </c>
      <c r="C148" s="227">
        <v>3.3820833349668289E-6</v>
      </c>
      <c r="D148" s="227">
        <v>1.3700176827706111E-6</v>
      </c>
      <c r="E148" s="227">
        <v>1.9672709617640267E-7</v>
      </c>
      <c r="F148" s="227">
        <v>3.3973797758586198E-6</v>
      </c>
      <c r="G148" s="227">
        <v>1.3762139802682347E-6</v>
      </c>
      <c r="H148" s="227">
        <v>1.9761685083364726E-7</v>
      </c>
      <c r="I148" s="227">
        <v>3.3969026998179875E-6</v>
      </c>
      <c r="J148" s="227">
        <v>1.3760207258309668E-6</v>
      </c>
      <c r="K148" s="227">
        <v>1.9758910054637358E-7</v>
      </c>
      <c r="L148" s="227">
        <v>3.374488275332759E-6</v>
      </c>
      <c r="M148" s="227">
        <v>1.3669410684563531E-6</v>
      </c>
      <c r="N148" s="227">
        <v>1.9628531107558938E-7</v>
      </c>
      <c r="O148" s="208">
        <v>0.39</v>
      </c>
    </row>
    <row r="149" spans="2:15" x14ac:dyDescent="0.15">
      <c r="B149" s="31" t="s">
        <v>22</v>
      </c>
      <c r="C149" s="227">
        <v>5.130659131103483E-7</v>
      </c>
      <c r="D149" s="227">
        <v>2.483772081256902E-7</v>
      </c>
      <c r="E149" s="227">
        <v>4.6233288767078311E-8</v>
      </c>
      <c r="F149" s="227">
        <v>5.1538640070222555E-7</v>
      </c>
      <c r="G149" s="227">
        <v>2.4950056521263199E-7</v>
      </c>
      <c r="H149" s="227">
        <v>4.644239206194602E-8</v>
      </c>
      <c r="I149" s="227">
        <v>5.153140277207916E-7</v>
      </c>
      <c r="J149" s="227">
        <v>2.4946552917025818E-7</v>
      </c>
      <c r="K149" s="227">
        <v>4.6435870402907538E-8</v>
      </c>
      <c r="L149" s="227">
        <v>5.1191373387041262E-7</v>
      </c>
      <c r="M149" s="227">
        <v>2.4781943366521056E-7</v>
      </c>
      <c r="N149" s="227">
        <v>4.6129463831236346E-8</v>
      </c>
      <c r="O149" s="181">
        <v>2.9000000000000001E-2</v>
      </c>
    </row>
    <row r="150" spans="2:15" x14ac:dyDescent="0.15">
      <c r="B150" s="31" t="s">
        <v>24</v>
      </c>
      <c r="C150" s="227">
        <v>2.0752037752427718E-6</v>
      </c>
      <c r="D150" s="227">
        <v>8.2034149713064856E-7</v>
      </c>
      <c r="E150" s="227">
        <v>1.1778564541391071E-7</v>
      </c>
      <c r="F150" s="227">
        <v>2.0845894788882835E-6</v>
      </c>
      <c r="G150" s="227">
        <v>8.2405172658957621E-7</v>
      </c>
      <c r="H150" s="227">
        <v>1.1831836474236361E-7</v>
      </c>
      <c r="I150" s="227">
        <v>2.0842967510331294E-6</v>
      </c>
      <c r="J150" s="227">
        <v>8.2393600937191589E-7</v>
      </c>
      <c r="K150" s="227">
        <v>1.1830174992132229E-7</v>
      </c>
      <c r="L150" s="227">
        <v>2.0705435422251927E-6</v>
      </c>
      <c r="M150" s="227">
        <v>8.1849927682620102E-7</v>
      </c>
      <c r="N150" s="227">
        <v>1.1752113714715483E-7</v>
      </c>
      <c r="O150" s="181">
        <v>9.5500000000000007</v>
      </c>
    </row>
    <row r="151" spans="2:15" x14ac:dyDescent="0.15">
      <c r="B151" s="31" t="s">
        <v>25</v>
      </c>
      <c r="C151" s="227">
        <v>1.6910416674833975E-5</v>
      </c>
      <c r="D151" s="227">
        <v>6.850088413852986E-6</v>
      </c>
      <c r="E151" s="227">
        <v>9.836354808820035E-7</v>
      </c>
      <c r="F151" s="227">
        <v>1.6986898879292928E-5</v>
      </c>
      <c r="G151" s="227">
        <v>6.8810699013411028E-6</v>
      </c>
      <c r="H151" s="227">
        <v>9.8808425416822642E-7</v>
      </c>
      <c r="I151" s="227">
        <v>1.6984513499089768E-5</v>
      </c>
      <c r="J151" s="227">
        <v>6.880103629154763E-6</v>
      </c>
      <c r="K151" s="227">
        <v>9.8794550273185806E-7</v>
      </c>
      <c r="L151" s="227">
        <v>1.6872441376663622E-5</v>
      </c>
      <c r="M151" s="227">
        <v>6.8347053422816953E-6</v>
      </c>
      <c r="N151" s="227">
        <v>9.8142655537793733E-7</v>
      </c>
      <c r="O151" s="181">
        <v>1.48</v>
      </c>
    </row>
    <row r="152" spans="2:15" x14ac:dyDescent="0.15">
      <c r="B152" s="31" t="s">
        <v>26</v>
      </c>
      <c r="C152" s="227">
        <v>6.7525253939409819E-6</v>
      </c>
      <c r="D152" s="227">
        <v>2.7359343759731941E-6</v>
      </c>
      <c r="E152" s="227">
        <v>3.9286564394899789E-7</v>
      </c>
      <c r="F152" s="227">
        <v>6.7830656247185153E-6</v>
      </c>
      <c r="G152" s="227">
        <v>2.7483084230681347E-6</v>
      </c>
      <c r="H152" s="227">
        <v>3.9464249138470434E-7</v>
      </c>
      <c r="I152" s="227">
        <v>6.7821131147534584E-6</v>
      </c>
      <c r="J152" s="227">
        <v>2.7479224926784182E-6</v>
      </c>
      <c r="K152" s="227">
        <v>3.9458707383068443E-7</v>
      </c>
      <c r="L152" s="227">
        <v>6.7373614171940707E-6</v>
      </c>
      <c r="M152" s="227">
        <v>2.729790356833991E-6</v>
      </c>
      <c r="N152" s="227">
        <v>3.9198339543574564E-7</v>
      </c>
      <c r="O152" s="181">
        <v>9.65</v>
      </c>
    </row>
    <row r="153" spans="2:15" x14ac:dyDescent="0.15">
      <c r="B153" s="31" t="s">
        <v>27</v>
      </c>
      <c r="C153" s="227">
        <v>1.0982069775314933E-5</v>
      </c>
      <c r="D153" s="227">
        <v>4.4491399776977832E-6</v>
      </c>
      <c r="E153" s="227">
        <v>6.3887260557013404E-7</v>
      </c>
      <c r="F153" s="227">
        <v>1.103173933237488E-5</v>
      </c>
      <c r="G153" s="227">
        <v>4.4692624879814712E-6</v>
      </c>
      <c r="H153" s="227">
        <v>6.4176208997385999E-7</v>
      </c>
      <c r="I153" s="227">
        <v>1.1030190203672998E-5</v>
      </c>
      <c r="J153" s="227">
        <v>4.4686348931310336E-6</v>
      </c>
      <c r="K153" s="227">
        <v>6.4167197072399337E-7</v>
      </c>
      <c r="L153" s="227">
        <v>1.0957407616938563E-5</v>
      </c>
      <c r="M153" s="227">
        <v>4.4391486557508714E-6</v>
      </c>
      <c r="N153" s="227">
        <v>6.3743790539946952E-7</v>
      </c>
      <c r="O153" s="181">
        <v>1.7000000000000001E-2</v>
      </c>
    </row>
    <row r="154" spans="2:15" x14ac:dyDescent="0.15">
      <c r="B154" s="31" t="s">
        <v>28</v>
      </c>
      <c r="C154" s="227">
        <v>1.7883818114720513E-6</v>
      </c>
      <c r="D154" s="227">
        <v>6.8358441145363124E-7</v>
      </c>
      <c r="E154" s="227">
        <v>9.8136979426118589E-8</v>
      </c>
      <c r="F154" s="227">
        <v>1.7964702806083107E-6</v>
      </c>
      <c r="G154" s="227">
        <v>6.866761178099599E-7</v>
      </c>
      <c r="H154" s="227">
        <v>9.8580832033051835E-8</v>
      </c>
      <c r="I154" s="227">
        <v>1.7962180118055483E-6</v>
      </c>
      <c r="J154" s="227">
        <v>6.865796915211449E-7</v>
      </c>
      <c r="K154" s="227">
        <v>9.856698884914797E-8</v>
      </c>
      <c r="L154" s="227">
        <v>1.7843656873375024E-6</v>
      </c>
      <c r="M154" s="227">
        <v>6.8204930310303765E-7</v>
      </c>
      <c r="N154" s="227">
        <v>9.7916595675268115E-8</v>
      </c>
      <c r="O154" s="181">
        <v>4.2299999999999995</v>
      </c>
    </row>
    <row r="155" spans="2:15" x14ac:dyDescent="0.15">
      <c r="B155" s="31" t="s">
        <v>29</v>
      </c>
      <c r="C155" s="227">
        <v>2.5695461165378055E-6</v>
      </c>
      <c r="D155" s="227">
        <v>1.0391327325207451E-6</v>
      </c>
      <c r="E155" s="227">
        <v>1.4921287594309593E-7</v>
      </c>
      <c r="F155" s="227">
        <v>2.5811676250571207E-6</v>
      </c>
      <c r="G155" s="227">
        <v>1.0438325080281647E-6</v>
      </c>
      <c r="H155" s="227">
        <v>1.4988773392591383E-7</v>
      </c>
      <c r="I155" s="227">
        <v>2.5808051653640598E-6</v>
      </c>
      <c r="J155" s="227">
        <v>1.0436859281598932E-6</v>
      </c>
      <c r="K155" s="227">
        <v>1.4986668598563088E-7</v>
      </c>
      <c r="L155" s="227">
        <v>2.5637757513354387E-6</v>
      </c>
      <c r="M155" s="227">
        <v>1.0367991782319989E-6</v>
      </c>
      <c r="N155" s="227">
        <v>1.4887779233375902E-7</v>
      </c>
      <c r="O155" s="181">
        <v>4.72</v>
      </c>
    </row>
    <row r="156" spans="2:15" x14ac:dyDescent="0.15">
      <c r="B156" s="31" t="s">
        <v>30</v>
      </c>
      <c r="C156" s="227">
        <v>1.5960536245553132E-7</v>
      </c>
      <c r="D156" s="227">
        <v>6.4261759082996771E-8</v>
      </c>
      <c r="E156" s="227">
        <v>9.2274284783634266E-9</v>
      </c>
      <c r="F156" s="227">
        <v>1.6032722343617974E-7</v>
      </c>
      <c r="G156" s="227">
        <v>6.4552401300251653E-8</v>
      </c>
      <c r="H156" s="227">
        <v>9.2691621674311139E-9</v>
      </c>
      <c r="I156" s="227">
        <v>1.603047095336994E-7</v>
      </c>
      <c r="J156" s="227">
        <v>6.4543336548573198E-8</v>
      </c>
      <c r="K156" s="227">
        <v>9.2678605481013476E-9</v>
      </c>
      <c r="L156" s="227">
        <v>1.592469407001493E-7</v>
      </c>
      <c r="M156" s="227">
        <v>6.4117448063992745E-8</v>
      </c>
      <c r="N156" s="227">
        <v>9.2067066738952454E-9</v>
      </c>
      <c r="O156" s="181">
        <v>67</v>
      </c>
    </row>
    <row r="157" spans="2:15" x14ac:dyDescent="0.15">
      <c r="B157" s="31" t="s">
        <v>31</v>
      </c>
      <c r="C157" s="227">
        <v>7.3486997161653992E-8</v>
      </c>
      <c r="D157" s="227">
        <v>3.1419336444409997E-8</v>
      </c>
      <c r="E157" s="227">
        <v>5.789072755460047E-9</v>
      </c>
      <c r="F157" s="227">
        <v>7.3819363161266326E-8</v>
      </c>
      <c r="G157" s="227">
        <v>3.1561439395514813E-8</v>
      </c>
      <c r="H157" s="227">
        <v>5.8152554956387538E-9</v>
      </c>
      <c r="I157" s="227">
        <v>7.3808997099235467E-8</v>
      </c>
      <c r="J157" s="227">
        <v>3.1557007389811347E-8</v>
      </c>
      <c r="K157" s="227">
        <v>5.8144388901221029E-9</v>
      </c>
      <c r="L157" s="227">
        <v>7.3321969257107408E-8</v>
      </c>
      <c r="M157" s="227">
        <v>3.1348778829376969E-8</v>
      </c>
      <c r="N157" s="227">
        <v>5.7760723801147367E-9</v>
      </c>
      <c r="O157" s="181">
        <v>0.1</v>
      </c>
    </row>
    <row r="158" spans="2:15" ht="12" thickBot="1" x14ac:dyDescent="0.2">
      <c r="B158" s="33" t="s">
        <v>32</v>
      </c>
      <c r="C158" s="227">
        <v>1.6910416674834132E-4</v>
      </c>
      <c r="D158" s="227">
        <v>6.8500884138530507E-5</v>
      </c>
      <c r="E158" s="227">
        <v>9.8363548088201252E-6</v>
      </c>
      <c r="F158" s="227">
        <v>1.6986898879293083E-4</v>
      </c>
      <c r="G158" s="227">
        <v>6.8810699013411675E-5</v>
      </c>
      <c r="H158" s="227">
        <v>9.8808425416823557E-6</v>
      </c>
      <c r="I158" s="227">
        <v>1.6984513499089925E-4</v>
      </c>
      <c r="J158" s="227">
        <v>6.8801036291548292E-5</v>
      </c>
      <c r="K158" s="227">
        <v>9.8794550273186704E-6</v>
      </c>
      <c r="L158" s="227">
        <v>1.6872441376663779E-4</v>
      </c>
      <c r="M158" s="227">
        <v>6.8347053422817603E-5</v>
      </c>
      <c r="N158" s="227">
        <v>9.8142655537794644E-6</v>
      </c>
      <c r="O158" s="182">
        <v>9.1999999999999993</v>
      </c>
    </row>
    <row r="159" spans="2:15" x14ac:dyDescent="0.15">
      <c r="C159" s="243"/>
      <c r="D159" s="243"/>
      <c r="E159" s="243"/>
      <c r="F159" s="243"/>
      <c r="G159" s="243"/>
      <c r="H159" s="243"/>
      <c r="I159" s="243"/>
      <c r="J159" s="243"/>
      <c r="K159" s="243"/>
      <c r="L159" s="243"/>
      <c r="M159" s="243"/>
      <c r="N159" s="244"/>
    </row>
    <row r="160" spans="2:15" x14ac:dyDescent="0.15">
      <c r="C160" s="243"/>
      <c r="D160" s="243"/>
      <c r="E160" s="243"/>
      <c r="F160" s="243"/>
      <c r="G160" s="243"/>
      <c r="H160" s="243"/>
      <c r="I160" s="243"/>
      <c r="J160" s="243"/>
      <c r="K160" s="243"/>
      <c r="L160" s="243"/>
      <c r="M160" s="243"/>
      <c r="N160" s="243"/>
      <c r="O160" s="244"/>
    </row>
    <row r="161" spans="2:15" x14ac:dyDescent="0.15">
      <c r="C161" s="243"/>
      <c r="D161" s="243"/>
      <c r="E161" s="243"/>
      <c r="F161" s="243"/>
      <c r="G161" s="243"/>
      <c r="H161" s="243"/>
      <c r="I161" s="243"/>
      <c r="J161" s="243"/>
      <c r="K161" s="243"/>
      <c r="L161" s="243"/>
      <c r="M161" s="243"/>
      <c r="N161" s="243"/>
      <c r="O161" s="244"/>
    </row>
    <row r="162" spans="2:15" x14ac:dyDescent="0.15">
      <c r="C162" s="243"/>
      <c r="D162" s="243"/>
      <c r="E162" s="243"/>
      <c r="F162" s="243"/>
      <c r="G162" s="243"/>
      <c r="H162" s="243"/>
      <c r="I162" s="243"/>
      <c r="J162" s="243"/>
      <c r="K162" s="243"/>
      <c r="L162" s="243"/>
      <c r="M162" s="243"/>
      <c r="N162" s="243"/>
      <c r="O162" s="243"/>
    </row>
    <row r="163" spans="2:15" x14ac:dyDescent="0.15">
      <c r="C163" s="243"/>
      <c r="D163" s="243"/>
      <c r="E163" s="243"/>
      <c r="F163" s="243"/>
      <c r="G163" s="243"/>
      <c r="H163" s="243"/>
      <c r="I163" s="243"/>
      <c r="J163" s="243"/>
      <c r="K163" s="243"/>
      <c r="L163" s="243"/>
      <c r="M163" s="243"/>
      <c r="N163" s="243"/>
      <c r="O163" s="243"/>
    </row>
    <row r="164" spans="2:15" x14ac:dyDescent="0.15">
      <c r="C164" s="243"/>
      <c r="D164" s="243"/>
      <c r="E164" s="243"/>
      <c r="F164" s="243"/>
      <c r="G164" s="243"/>
      <c r="H164" s="243"/>
      <c r="I164" s="243"/>
      <c r="J164" s="243"/>
      <c r="K164" s="243"/>
      <c r="L164" s="243"/>
      <c r="M164" s="243"/>
      <c r="N164" s="243"/>
      <c r="O164" s="244"/>
    </row>
    <row r="165" spans="2:15" x14ac:dyDescent="0.15">
      <c r="C165" s="243"/>
      <c r="D165" s="243"/>
      <c r="E165" s="243"/>
      <c r="F165" s="243"/>
      <c r="G165" s="243"/>
      <c r="H165" s="243"/>
      <c r="I165" s="243"/>
      <c r="J165" s="243"/>
      <c r="K165" s="243"/>
      <c r="L165" s="243"/>
      <c r="M165" s="243"/>
      <c r="N165" s="243"/>
      <c r="O165" s="244"/>
    </row>
    <row r="166" spans="2:15" ht="12" thickBot="1" x14ac:dyDescent="0.2">
      <c r="C166" s="243"/>
      <c r="D166" s="243"/>
      <c r="E166" s="243"/>
      <c r="F166" s="243"/>
      <c r="G166" s="243"/>
      <c r="H166" s="243"/>
      <c r="I166" s="243"/>
      <c r="J166" s="243"/>
      <c r="K166" s="243"/>
      <c r="L166" s="243"/>
      <c r="M166" s="243"/>
      <c r="N166" s="243"/>
      <c r="O166" s="244"/>
    </row>
    <row r="167" spans="2:15" ht="12" thickBot="1" x14ac:dyDescent="0.2">
      <c r="B167" s="128" t="s">
        <v>232</v>
      </c>
      <c r="C167" s="243"/>
      <c r="D167" s="243"/>
      <c r="E167" s="243"/>
      <c r="F167" s="243"/>
      <c r="G167" s="243"/>
      <c r="H167" s="243"/>
      <c r="I167" s="243"/>
      <c r="J167" s="243"/>
      <c r="K167" s="243"/>
      <c r="L167" s="243"/>
      <c r="M167" s="243"/>
      <c r="N167" s="243"/>
      <c r="O167" s="244"/>
    </row>
    <row r="168" spans="2:15" ht="12" thickBot="1" x14ac:dyDescent="0.2">
      <c r="C168" s="3"/>
      <c r="D168" s="3"/>
      <c r="E168" s="3"/>
      <c r="F168" s="3"/>
      <c r="G168" s="3"/>
      <c r="H168" s="6"/>
      <c r="I168" s="6"/>
      <c r="J168" s="6"/>
      <c r="K168" s="5"/>
      <c r="L168" s="4"/>
      <c r="M168" s="4"/>
      <c r="O168" s="11"/>
    </row>
    <row r="169" spans="2:15" ht="12" thickBot="1" x14ac:dyDescent="0.2">
      <c r="B169" s="477" t="s">
        <v>230</v>
      </c>
      <c r="C169" s="263"/>
      <c r="D169" s="263" t="s">
        <v>146</v>
      </c>
      <c r="E169" s="262"/>
      <c r="F169" s="262" t="s">
        <v>420</v>
      </c>
      <c r="G169" s="264"/>
      <c r="H169" s="264"/>
      <c r="I169" s="492"/>
      <c r="J169" s="265"/>
      <c r="K169" s="11"/>
    </row>
    <row r="170" spans="2:15" ht="12" thickTop="1" x14ac:dyDescent="0.15">
      <c r="B170" s="253" t="s">
        <v>315</v>
      </c>
      <c r="C170" s="172" t="s">
        <v>476</v>
      </c>
      <c r="D170" s="173" t="s">
        <v>78</v>
      </c>
      <c r="E170" s="174" t="s">
        <v>20</v>
      </c>
      <c r="F170" s="172"/>
      <c r="G170" s="248" t="s">
        <v>231</v>
      </c>
      <c r="H170" s="248" t="s">
        <v>314</v>
      </c>
      <c r="I170" s="172" t="s">
        <v>210</v>
      </c>
      <c r="J170" s="175" t="s">
        <v>213</v>
      </c>
      <c r="K170" s="11"/>
    </row>
    <row r="171" spans="2:15" x14ac:dyDescent="0.15">
      <c r="B171" s="45" t="s">
        <v>115</v>
      </c>
      <c r="C171" s="234">
        <v>1.3955954702017035E-4</v>
      </c>
      <c r="D171" s="234">
        <v>6.0906319109572035E-5</v>
      </c>
      <c r="E171" s="234">
        <v>1.0610330190072433E-5</v>
      </c>
      <c r="F171" s="254">
        <v>1.32</v>
      </c>
      <c r="G171" s="166">
        <v>1.3955954702017035E-4</v>
      </c>
      <c r="H171" s="166">
        <v>1.0572692956073512E-2</v>
      </c>
      <c r="I171" s="255">
        <v>25.573770491803277</v>
      </c>
      <c r="J171" s="186">
        <v>32.758739816984345</v>
      </c>
      <c r="K171" s="11"/>
    </row>
    <row r="172" spans="2:15" x14ac:dyDescent="0.15">
      <c r="B172" s="45" t="s">
        <v>116</v>
      </c>
      <c r="C172" s="234"/>
      <c r="D172" s="226" t="s">
        <v>125</v>
      </c>
      <c r="E172" s="226" t="s">
        <v>125</v>
      </c>
      <c r="F172" s="226" t="s">
        <v>125</v>
      </c>
      <c r="G172" s="176" t="s">
        <v>125</v>
      </c>
      <c r="H172" s="176" t="s">
        <v>125</v>
      </c>
      <c r="I172" s="255">
        <v>23.711340206185572</v>
      </c>
      <c r="J172" s="186">
        <v>48.263225860443576</v>
      </c>
      <c r="K172" s="11"/>
    </row>
    <row r="173" spans="2:15" x14ac:dyDescent="0.15">
      <c r="B173" s="45" t="s">
        <v>117</v>
      </c>
      <c r="C173" s="234">
        <v>1.394612619830077E-4</v>
      </c>
      <c r="D173" s="234">
        <v>6.0863425735632806E-5</v>
      </c>
      <c r="E173" s="234">
        <v>1.0602857847840707E-5</v>
      </c>
      <c r="F173" s="254">
        <v>2.29</v>
      </c>
      <c r="G173" s="166">
        <v>1.394612619830077E-4</v>
      </c>
      <c r="H173" s="166">
        <v>6.0900114403060132E-3</v>
      </c>
      <c r="I173" s="255">
        <v>4.080267558528428</v>
      </c>
      <c r="J173" s="186">
        <v>9.4839510029139298</v>
      </c>
      <c r="K173" s="11"/>
    </row>
    <row r="174" spans="2:15" x14ac:dyDescent="0.15">
      <c r="B174" s="45" t="s">
        <v>118</v>
      </c>
      <c r="C174" s="234">
        <v>1.3890564762383619E-4</v>
      </c>
      <c r="D174" s="234">
        <v>6.0620945545748922E-5</v>
      </c>
      <c r="E174" s="234">
        <v>1.0560616009607289E-5</v>
      </c>
      <c r="F174" s="254">
        <v>1.32</v>
      </c>
      <c r="G174" s="166">
        <v>1.3890564762383619E-4</v>
      </c>
      <c r="H174" s="166">
        <v>1.0523155123017892E-2</v>
      </c>
      <c r="I174" s="255">
        <v>20.758928571428573</v>
      </c>
      <c r="J174" s="186">
        <v>74.304468577636882</v>
      </c>
      <c r="K174" s="11"/>
    </row>
    <row r="175" spans="2:15" x14ac:dyDescent="0.15">
      <c r="B175" s="45" t="s">
        <v>119</v>
      </c>
      <c r="C175" s="234">
        <v>9.6875446571253646E-5</v>
      </c>
      <c r="D175" s="234">
        <v>4.2278203023246439E-5</v>
      </c>
      <c r="E175" s="234">
        <v>7.365174919084276E-6</v>
      </c>
      <c r="F175" s="254">
        <v>1.32</v>
      </c>
      <c r="G175" s="166">
        <v>9.6875446571253646E-5</v>
      </c>
      <c r="H175" s="166">
        <v>7.3390489826707294E-3</v>
      </c>
      <c r="I175" s="255">
        <v>27.68888888888889</v>
      </c>
      <c r="J175" s="186">
        <v>61.017229107946896</v>
      </c>
      <c r="K175" s="11"/>
    </row>
    <row r="176" spans="2:15" x14ac:dyDescent="0.15">
      <c r="B176" s="45" t="s">
        <v>120</v>
      </c>
      <c r="C176" s="234">
        <v>1.341060401175985E-4</v>
      </c>
      <c r="D176" s="234">
        <v>5.8526309724572448E-5</v>
      </c>
      <c r="E176" s="234">
        <v>1.0195714994153491E-5</v>
      </c>
      <c r="F176" s="254">
        <v>1.31</v>
      </c>
      <c r="G176" s="166">
        <v>1.341060401175985E-4</v>
      </c>
      <c r="H176" s="166">
        <v>1.023710229905332E-2</v>
      </c>
      <c r="I176" s="255">
        <v>9.8178506375227705</v>
      </c>
      <c r="J176" s="186">
        <v>11.491193882831407</v>
      </c>
      <c r="K176" s="11"/>
    </row>
    <row r="177" spans="2:15" x14ac:dyDescent="0.15">
      <c r="B177" s="45" t="s">
        <v>121</v>
      </c>
      <c r="C177" s="234">
        <v>1.3965245000476575E-4</v>
      </c>
      <c r="D177" s="234">
        <v>6.0946863658094967E-5</v>
      </c>
      <c r="E177" s="234">
        <v>1.0617393349585681E-5</v>
      </c>
      <c r="F177" s="254">
        <v>0.59</v>
      </c>
      <c r="G177" s="166">
        <v>1.3965245000476575E-4</v>
      </c>
      <c r="H177" s="166">
        <v>2.366990678046877E-2</v>
      </c>
      <c r="I177" s="255">
        <v>38.378378378378379</v>
      </c>
      <c r="J177" s="186">
        <v>11.830093005018472</v>
      </c>
      <c r="K177" s="11"/>
    </row>
    <row r="178" spans="2:15" x14ac:dyDescent="0.15">
      <c r="B178" s="45" t="s">
        <v>122</v>
      </c>
      <c r="C178" s="234">
        <v>1.394216048695798E-4</v>
      </c>
      <c r="D178" s="234">
        <v>6.0846118651617584E-5</v>
      </c>
      <c r="E178" s="234">
        <v>1.0599842826103825E-5</v>
      </c>
      <c r="F178" s="254">
        <v>1.05</v>
      </c>
      <c r="G178" s="166">
        <v>1.394216048695798E-4</v>
      </c>
      <c r="H178" s="166">
        <v>1.3278248082817122E-2</v>
      </c>
      <c r="I178" s="255">
        <v>29.599999999999998</v>
      </c>
      <c r="J178" s="186">
        <v>70.358234642065909</v>
      </c>
      <c r="K178" s="11"/>
    </row>
    <row r="179" spans="2:15" x14ac:dyDescent="0.15">
      <c r="B179" s="45" t="s">
        <v>123</v>
      </c>
      <c r="C179" s="234">
        <v>1.3867286104963137E-4</v>
      </c>
      <c r="D179" s="234">
        <v>6.0519353260049584E-5</v>
      </c>
      <c r="E179" s="234">
        <v>1.0542917883833263E-5</v>
      </c>
      <c r="F179" s="254">
        <v>0.78</v>
      </c>
      <c r="G179" s="166">
        <v>1.3867286104963137E-4</v>
      </c>
      <c r="H179" s="166">
        <v>1.7778571929439917E-2</v>
      </c>
      <c r="I179" s="255">
        <v>132.40740740740742</v>
      </c>
      <c r="J179" s="186">
        <v>45.006734359095411</v>
      </c>
      <c r="K179" s="11"/>
    </row>
    <row r="180" spans="2:15" ht="12" thickBot="1" x14ac:dyDescent="0.2">
      <c r="B180" s="46" t="s">
        <v>124</v>
      </c>
      <c r="C180" s="234"/>
      <c r="D180" s="150" t="s">
        <v>125</v>
      </c>
      <c r="E180" s="150" t="s">
        <v>125</v>
      </c>
      <c r="F180" s="150" t="s">
        <v>125</v>
      </c>
      <c r="G180" s="177" t="s">
        <v>125</v>
      </c>
      <c r="H180" s="177" t="s">
        <v>125</v>
      </c>
      <c r="I180" s="256"/>
      <c r="J180" s="188"/>
      <c r="K180" s="11"/>
    </row>
    <row r="181" spans="2:15" x14ac:dyDescent="0.15">
      <c r="C181" s="3"/>
      <c r="D181" s="3"/>
      <c r="E181" s="3"/>
      <c r="F181" s="3"/>
      <c r="G181" s="3"/>
      <c r="H181" s="3"/>
      <c r="M181" s="4"/>
      <c r="O181" s="11"/>
    </row>
    <row r="182" spans="2:15" x14ac:dyDescent="0.15">
      <c r="C182" s="3"/>
      <c r="D182" s="3"/>
      <c r="E182" s="3"/>
      <c r="F182" s="3"/>
      <c r="G182" s="3"/>
      <c r="H182" s="3"/>
      <c r="K182" s="5"/>
      <c r="L182" s="4"/>
      <c r="M182" s="4"/>
      <c r="O182" s="11"/>
    </row>
    <row r="183" spans="2:15" ht="12" thickBot="1" x14ac:dyDescent="0.2">
      <c r="C183" s="3"/>
      <c r="D183" s="3"/>
      <c r="E183" s="3"/>
      <c r="F183" s="3"/>
      <c r="G183" s="3"/>
      <c r="H183" s="3"/>
      <c r="K183" s="5"/>
      <c r="L183" s="4"/>
      <c r="M183" s="4"/>
      <c r="O183" s="11"/>
    </row>
    <row r="184" spans="2:15" ht="12" thickBot="1" x14ac:dyDescent="0.2">
      <c r="B184" s="128" t="s">
        <v>233</v>
      </c>
      <c r="C184" s="3"/>
      <c r="D184" s="3"/>
      <c r="E184" s="3"/>
      <c r="F184" s="3"/>
      <c r="G184" s="3"/>
      <c r="H184" s="3"/>
      <c r="K184" s="5"/>
      <c r="L184" s="4"/>
      <c r="M184" s="4"/>
      <c r="O184" s="11"/>
    </row>
    <row r="185" spans="2:15" x14ac:dyDescent="0.15">
      <c r="B185" s="8"/>
      <c r="C185" s="3"/>
      <c r="D185" s="3"/>
      <c r="E185" s="3"/>
      <c r="F185" s="3"/>
      <c r="G185" s="3"/>
      <c r="H185" s="3"/>
      <c r="K185" s="5"/>
      <c r="L185" s="4"/>
      <c r="M185" s="4"/>
      <c r="O185" s="11"/>
    </row>
    <row r="186" spans="2:15" x14ac:dyDescent="0.15">
      <c r="B186" s="8"/>
      <c r="C186" s="3"/>
      <c r="D186" s="3"/>
      <c r="E186" s="3"/>
      <c r="F186" s="3"/>
      <c r="G186" s="3"/>
      <c r="H186" s="3"/>
      <c r="K186" s="5"/>
      <c r="L186" s="4"/>
      <c r="M186" s="4"/>
      <c r="O186" s="11"/>
    </row>
    <row r="187" spans="2:15" ht="12" thickBot="1" x14ac:dyDescent="0.2">
      <c r="B187" s="8"/>
      <c r="C187" s="3"/>
      <c r="D187" s="3"/>
      <c r="E187" s="3"/>
      <c r="F187" s="3"/>
      <c r="G187" s="3"/>
      <c r="H187" s="3"/>
      <c r="K187" s="5"/>
      <c r="L187" s="4"/>
      <c r="M187" s="4"/>
      <c r="O187" s="11"/>
    </row>
    <row r="188" spans="2:15" ht="12" thickBot="1" x14ac:dyDescent="0.2">
      <c r="B188" s="128" t="s">
        <v>234</v>
      </c>
      <c r="C188" s="162"/>
      <c r="D188" s="162"/>
      <c r="E188" s="162"/>
      <c r="F188" s="162"/>
      <c r="G188" s="162"/>
      <c r="H188" s="162"/>
      <c r="I188" s="6"/>
      <c r="J188" s="6"/>
      <c r="K188" s="5"/>
      <c r="L188" s="4"/>
      <c r="M188" s="4"/>
      <c r="O188" s="11"/>
    </row>
    <row r="189" spans="2:15" x14ac:dyDescent="0.15">
      <c r="C189" s="162"/>
      <c r="D189" s="162"/>
      <c r="E189" s="162"/>
      <c r="F189" s="162"/>
      <c r="G189" s="162"/>
      <c r="H189" s="162"/>
      <c r="I189" s="6"/>
      <c r="J189" s="6"/>
      <c r="K189" s="5"/>
      <c r="L189" s="4"/>
      <c r="M189" s="4"/>
      <c r="O189" s="11"/>
    </row>
    <row r="190" spans="2:15" ht="12" thickBot="1" x14ac:dyDescent="0.2">
      <c r="C190" s="162"/>
      <c r="D190" s="162"/>
      <c r="E190" s="162"/>
      <c r="F190" s="162"/>
      <c r="G190" s="162"/>
      <c r="H190" s="162"/>
      <c r="I190" s="6"/>
      <c r="J190" s="6"/>
      <c r="K190" s="5"/>
      <c r="L190" s="4"/>
      <c r="M190" s="4"/>
      <c r="O190" s="11"/>
    </row>
    <row r="191" spans="2:15" x14ac:dyDescent="0.15">
      <c r="B191" s="493" t="s">
        <v>70</v>
      </c>
      <c r="C191" s="205">
        <v>1500</v>
      </c>
      <c r="D191" s="206" t="s">
        <v>71</v>
      </c>
      <c r="E191" s="3"/>
      <c r="F191" s="3"/>
      <c r="G191" s="3"/>
      <c r="H191" s="6"/>
      <c r="I191" s="6"/>
      <c r="J191" s="6"/>
      <c r="K191" s="5"/>
      <c r="L191" s="4"/>
      <c r="M191" s="4"/>
      <c r="O191" s="11"/>
    </row>
    <row r="192" spans="2:15" x14ac:dyDescent="0.15">
      <c r="B192" s="494" t="s">
        <v>72</v>
      </c>
      <c r="C192" s="12">
        <v>30</v>
      </c>
      <c r="D192" s="165" t="s">
        <v>73</v>
      </c>
      <c r="F192" s="3"/>
      <c r="G192" s="3"/>
      <c r="H192" s="6"/>
      <c r="I192" s="6"/>
      <c r="J192" s="6"/>
      <c r="K192" s="5"/>
      <c r="L192" s="4"/>
      <c r="M192" s="4"/>
      <c r="O192" s="11"/>
    </row>
    <row r="193" spans="2:15" x14ac:dyDescent="0.15">
      <c r="B193" s="494" t="s">
        <v>74</v>
      </c>
      <c r="C193" s="12">
        <v>450</v>
      </c>
      <c r="D193" s="165" t="s">
        <v>75</v>
      </c>
      <c r="E193" s="6"/>
      <c r="F193" s="6"/>
      <c r="G193" s="6"/>
      <c r="H193" s="5"/>
      <c r="I193" s="4"/>
      <c r="J193" s="4"/>
      <c r="L193" s="11"/>
    </row>
    <row r="194" spans="2:15" ht="12" thickBot="1" x14ac:dyDescent="0.2">
      <c r="B194" s="495" t="s">
        <v>353</v>
      </c>
      <c r="C194" s="34">
        <v>45</v>
      </c>
      <c r="D194" s="36" t="s">
        <v>76</v>
      </c>
      <c r="F194" s="3"/>
      <c r="G194" s="3"/>
      <c r="H194" s="6"/>
      <c r="I194" s="6"/>
      <c r="J194" s="6"/>
      <c r="K194" s="5"/>
      <c r="L194" s="4"/>
      <c r="M194" s="4"/>
      <c r="O194" s="11"/>
    </row>
    <row r="195" spans="2:15" x14ac:dyDescent="0.15">
      <c r="F195" s="3"/>
      <c r="G195" s="3"/>
      <c r="H195" s="6"/>
      <c r="I195" s="6"/>
      <c r="J195" s="6"/>
      <c r="K195" s="5"/>
      <c r="L195" s="4"/>
      <c r="M195" s="4"/>
      <c r="O195" s="11"/>
    </row>
    <row r="196" spans="2:15" x14ac:dyDescent="0.15">
      <c r="B196" s="8"/>
      <c r="C196" s="3"/>
      <c r="D196" s="3"/>
      <c r="E196" s="3"/>
      <c r="F196" s="3"/>
      <c r="G196" s="3"/>
      <c r="H196" s="3"/>
      <c r="K196" s="5"/>
      <c r="L196" s="4"/>
      <c r="M196" s="4"/>
      <c r="O196" s="11"/>
    </row>
    <row r="197" spans="2:15" ht="12" thickBot="1" x14ac:dyDescent="0.2">
      <c r="C197" s="3"/>
      <c r="D197" s="3"/>
      <c r="E197" s="3"/>
      <c r="F197" s="3"/>
      <c r="G197" s="3"/>
      <c r="H197" s="3"/>
      <c r="K197" s="5"/>
      <c r="L197" s="4"/>
      <c r="M197" s="4"/>
      <c r="O197" s="11"/>
    </row>
    <row r="198" spans="2:15" ht="12" thickBot="1" x14ac:dyDescent="0.2">
      <c r="B198" s="477" t="s">
        <v>83</v>
      </c>
      <c r="C198" s="496"/>
      <c r="D198" s="497"/>
      <c r="E198" s="498"/>
      <c r="H198" s="5"/>
      <c r="I198" s="4"/>
      <c r="J198" s="4"/>
      <c r="L198" s="11"/>
    </row>
    <row r="199" spans="2:15" ht="12.75" thickTop="1" thickBot="1" x14ac:dyDescent="0.2">
      <c r="B199" s="249" t="s">
        <v>316</v>
      </c>
      <c r="C199" s="250" t="s">
        <v>310</v>
      </c>
      <c r="D199" s="250" t="s">
        <v>78</v>
      </c>
      <c r="E199" s="252" t="s">
        <v>20</v>
      </c>
      <c r="H199" s="5"/>
      <c r="I199" s="4"/>
      <c r="J199" s="4"/>
      <c r="L199" s="11"/>
    </row>
    <row r="200" spans="2:15" ht="12" thickTop="1" x14ac:dyDescent="0.15">
      <c r="B200" s="47" t="s">
        <v>115</v>
      </c>
      <c r="C200" s="245">
        <v>3.3280299979409955E-4</v>
      </c>
      <c r="D200" s="245">
        <v>1.4524126896995942E-4</v>
      </c>
      <c r="E200" s="375">
        <v>2.5302100726592732E-5</v>
      </c>
      <c r="H200" s="5"/>
      <c r="I200" s="4"/>
      <c r="J200" s="4"/>
      <c r="L200" s="11"/>
    </row>
    <row r="201" spans="2:15" x14ac:dyDescent="0.15">
      <c r="B201" s="45" t="s">
        <v>116</v>
      </c>
      <c r="C201" s="245">
        <v>0</v>
      </c>
      <c r="D201" s="245"/>
      <c r="E201" s="375"/>
      <c r="H201" s="5"/>
      <c r="I201" s="4"/>
      <c r="J201" s="4"/>
      <c r="L201" s="11"/>
    </row>
    <row r="202" spans="2:15" x14ac:dyDescent="0.15">
      <c r="B202" s="45" t="s">
        <v>117</v>
      </c>
      <c r="C202" s="245">
        <v>3.3256862274214571E-4</v>
      </c>
      <c r="D202" s="245">
        <v>1.4513898257090569E-4</v>
      </c>
      <c r="E202" s="375">
        <v>2.5284281681150803E-5</v>
      </c>
      <c r="H202" s="5"/>
      <c r="I202" s="4"/>
      <c r="J202" s="4"/>
      <c r="L202" s="11"/>
    </row>
    <row r="203" spans="2:15" x14ac:dyDescent="0.15">
      <c r="B203" s="45" t="s">
        <v>118</v>
      </c>
      <c r="C203" s="245">
        <v>3.3124366770030802E-4</v>
      </c>
      <c r="D203" s="245">
        <v>1.4456074814476257E-4</v>
      </c>
      <c r="E203" s="375">
        <v>2.5183548977576843E-5</v>
      </c>
      <c r="F203" s="6"/>
      <c r="G203" s="6"/>
      <c r="H203" s="5"/>
      <c r="I203" s="4"/>
      <c r="J203" s="4"/>
      <c r="L203" s="11"/>
    </row>
    <row r="204" spans="2:15" x14ac:dyDescent="0.15">
      <c r="B204" s="45" t="s">
        <v>119</v>
      </c>
      <c r="C204" s="245">
        <v>2.3101564825691616E-4</v>
      </c>
      <c r="D204" s="245">
        <v>1.0081942147610167E-4</v>
      </c>
      <c r="E204" s="375">
        <v>1.7563487123709636E-5</v>
      </c>
      <c r="F204" s="6"/>
      <c r="G204" s="6"/>
      <c r="H204" s="5"/>
      <c r="I204" s="4"/>
      <c r="J204" s="4"/>
      <c r="L204" s="11"/>
    </row>
    <row r="205" spans="2:15" x14ac:dyDescent="0.15">
      <c r="B205" s="45" t="s">
        <v>120</v>
      </c>
      <c r="C205" s="245">
        <v>3.1979820366709983E-4</v>
      </c>
      <c r="D205" s="245">
        <v>1.3956573992319709E-4</v>
      </c>
      <c r="E205" s="375">
        <v>2.4313381689391355E-5</v>
      </c>
      <c r="F205" s="6"/>
      <c r="G205" s="6"/>
      <c r="H205" s="5"/>
      <c r="I205" s="4"/>
      <c r="J205" s="4"/>
      <c r="L205" s="11"/>
    </row>
    <row r="206" spans="2:15" x14ac:dyDescent="0.15">
      <c r="B206" s="45" t="s">
        <v>121</v>
      </c>
      <c r="C206" s="245">
        <v>3.3302454244469801E-4</v>
      </c>
      <c r="D206" s="245">
        <v>1.4533795420333711E-4</v>
      </c>
      <c r="E206" s="375">
        <v>2.5318944007645319E-5</v>
      </c>
      <c r="F206" s="6"/>
      <c r="G206" s="6"/>
      <c r="H206" s="5"/>
      <c r="I206" s="4"/>
      <c r="J206" s="4"/>
      <c r="L206" s="11"/>
    </row>
    <row r="207" spans="2:15" x14ac:dyDescent="0.15">
      <c r="B207" s="45" t="s">
        <v>122</v>
      </c>
      <c r="C207" s="245">
        <v>3.3247405374565796E-4</v>
      </c>
      <c r="D207" s="245">
        <v>1.4509771094455739E-4</v>
      </c>
      <c r="E207" s="375">
        <v>2.5277091859315587E-5</v>
      </c>
      <c r="F207" s="6"/>
      <c r="G207" s="6"/>
      <c r="H207" s="5"/>
      <c r="I207" s="4"/>
      <c r="J207" s="4"/>
      <c r="L207" s="11"/>
    </row>
    <row r="208" spans="2:15" x14ac:dyDescent="0.15">
      <c r="B208" s="45" t="s">
        <v>123</v>
      </c>
      <c r="C208" s="245">
        <v>3.3068854931635427E-4</v>
      </c>
      <c r="D208" s="245">
        <v>1.4431848440746493E-4</v>
      </c>
      <c r="E208" s="375">
        <v>2.5141344846981051E-5</v>
      </c>
      <c r="F208" s="6"/>
      <c r="G208" s="6"/>
      <c r="H208" s="5"/>
      <c r="I208" s="4"/>
      <c r="J208" s="4"/>
      <c r="L208" s="11"/>
    </row>
    <row r="209" spans="2:25" ht="12" thickBot="1" x14ac:dyDescent="0.2">
      <c r="B209" s="46" t="s">
        <v>124</v>
      </c>
      <c r="C209" s="245">
        <v>0</v>
      </c>
      <c r="D209" s="251"/>
      <c r="E209" s="376"/>
      <c r="F209" s="6"/>
      <c r="G209" s="6"/>
      <c r="H209" s="5"/>
      <c r="I209" s="4"/>
      <c r="J209" s="4"/>
      <c r="L209" s="11"/>
    </row>
    <row r="210" spans="2:25" x14ac:dyDescent="0.15">
      <c r="C210" s="162"/>
      <c r="D210" s="162"/>
      <c r="E210" s="162"/>
      <c r="F210" s="162"/>
      <c r="G210" s="162"/>
      <c r="H210" s="162"/>
      <c r="I210" s="6"/>
      <c r="J210" s="6"/>
      <c r="K210" s="5"/>
      <c r="L210" s="4"/>
      <c r="M210" s="4"/>
      <c r="O210" s="11"/>
    </row>
    <row r="211" spans="2:25" x14ac:dyDescent="0.15">
      <c r="C211" s="162"/>
      <c r="D211" s="162"/>
      <c r="E211" s="162"/>
      <c r="F211" s="162"/>
      <c r="G211" s="162"/>
      <c r="H211" s="162"/>
      <c r="I211" s="6"/>
      <c r="J211" s="6"/>
      <c r="K211" s="5"/>
      <c r="L211" s="4"/>
      <c r="M211" s="4"/>
      <c r="O211" s="11"/>
    </row>
    <row r="213" spans="2:25" x14ac:dyDescent="0.15">
      <c r="H213" s="5"/>
      <c r="I213" s="1"/>
      <c r="J213" s="5"/>
      <c r="K213" s="5"/>
      <c r="L213" s="4"/>
      <c r="M213" s="4"/>
      <c r="O213" s="11"/>
    </row>
    <row r="214" spans="2:25" ht="12" thickBot="1" x14ac:dyDescent="0.2">
      <c r="H214" s="5"/>
      <c r="I214" s="5"/>
      <c r="J214" s="5"/>
      <c r="K214" s="5"/>
      <c r="L214" s="4"/>
      <c r="M214" s="4"/>
      <c r="O214" s="11"/>
    </row>
    <row r="215" spans="2:25" ht="12" thickBot="1" x14ac:dyDescent="0.2">
      <c r="B215" s="128" t="s">
        <v>198</v>
      </c>
      <c r="C215" s="13"/>
      <c r="D215" s="13"/>
      <c r="E215" s="13"/>
      <c r="F215" s="13"/>
      <c r="G215" s="13"/>
      <c r="H215" s="13"/>
      <c r="O215" s="5"/>
      <c r="P215" s="2"/>
      <c r="Q215" s="2"/>
      <c r="U215" s="5"/>
      <c r="V215" s="4"/>
      <c r="W215" s="4"/>
      <c r="Y215" s="11"/>
    </row>
    <row r="216" spans="2:25" x14ac:dyDescent="0.15">
      <c r="C216" s="13"/>
      <c r="D216" s="13"/>
      <c r="E216" s="13"/>
      <c r="F216" s="13"/>
      <c r="G216" s="13"/>
      <c r="H216" s="13"/>
    </row>
    <row r="217" spans="2:25" x14ac:dyDescent="0.15">
      <c r="C217" s="13"/>
      <c r="D217" s="13"/>
      <c r="E217" s="13"/>
      <c r="F217" s="13"/>
      <c r="G217" s="13"/>
      <c r="H217" s="13"/>
    </row>
    <row r="218" spans="2:25" ht="12" thickBot="1" x14ac:dyDescent="0.2"/>
    <row r="219" spans="2:25" ht="12" thickBot="1" x14ac:dyDescent="0.2">
      <c r="B219" s="261"/>
      <c r="C219" s="262"/>
      <c r="D219" s="263" t="s">
        <v>467</v>
      </c>
      <c r="E219" s="264" t="s">
        <v>421</v>
      </c>
      <c r="F219" s="262" t="s">
        <v>110</v>
      </c>
      <c r="G219" s="543" t="s">
        <v>199</v>
      </c>
      <c r="H219" s="264" t="s">
        <v>423</v>
      </c>
      <c r="I219" s="264" t="s">
        <v>111</v>
      </c>
      <c r="J219" s="265" t="s">
        <v>112</v>
      </c>
    </row>
    <row r="220" spans="2:25" ht="15" thickTop="1" x14ac:dyDescent="0.2">
      <c r="B220" s="578" t="s">
        <v>84</v>
      </c>
      <c r="C220" s="651" t="s">
        <v>404</v>
      </c>
      <c r="D220" s="689">
        <v>4534.0864079160074</v>
      </c>
      <c r="E220" s="652">
        <v>2982.6394471335298</v>
      </c>
      <c r="F220" s="653">
        <v>720.16408857505849</v>
      </c>
      <c r="G220" s="597" t="s">
        <v>94</v>
      </c>
      <c r="H220" s="598">
        <v>9294.8771362278148</v>
      </c>
      <c r="I220" s="599">
        <v>5965.2788942670595</v>
      </c>
      <c r="J220" s="600">
        <v>1440.328177150117</v>
      </c>
    </row>
    <row r="221" spans="2:25" ht="14.25" x14ac:dyDescent="0.2">
      <c r="B221" s="581" t="s">
        <v>86</v>
      </c>
      <c r="C221" s="582" t="s">
        <v>404</v>
      </c>
      <c r="D221" s="690">
        <v>4534.0864079160074</v>
      </c>
      <c r="E221" s="654">
        <v>2982.6394471335298</v>
      </c>
      <c r="F221" s="655">
        <v>720.16408857505849</v>
      </c>
      <c r="G221" s="22" t="s">
        <v>95</v>
      </c>
      <c r="H221" s="23">
        <v>1.8136345631664033</v>
      </c>
      <c r="I221" s="23">
        <v>1.1930557788534124</v>
      </c>
      <c r="J221" s="258">
        <v>0.28806563543002356</v>
      </c>
    </row>
    <row r="222" spans="2:25" ht="14.25" x14ac:dyDescent="0.2">
      <c r="B222" s="154" t="s">
        <v>87</v>
      </c>
      <c r="C222" s="160" t="s">
        <v>85</v>
      </c>
      <c r="D222" s="254">
        <v>226.70432039580032</v>
      </c>
      <c r="E222" s="156"/>
      <c r="F222" s="539"/>
      <c r="G222" s="597" t="s">
        <v>97</v>
      </c>
      <c r="H222" s="601">
        <v>11335.216019790019</v>
      </c>
      <c r="I222" s="601">
        <v>7456.5986178338244</v>
      </c>
      <c r="J222" s="602">
        <v>1800.4102214376462</v>
      </c>
    </row>
    <row r="223" spans="2:25" ht="14.25" x14ac:dyDescent="0.2">
      <c r="B223" s="154" t="s">
        <v>88</v>
      </c>
      <c r="C223" s="160" t="s">
        <v>85</v>
      </c>
      <c r="D223" s="254">
        <v>0.90681728158320163</v>
      </c>
      <c r="E223" s="156">
        <v>0.5965278894267062</v>
      </c>
      <c r="F223" s="539">
        <v>0.14403281771501178</v>
      </c>
      <c r="G223" s="22" t="s">
        <v>96</v>
      </c>
      <c r="H223" s="23">
        <v>226.70432039580032</v>
      </c>
      <c r="I223" s="23">
        <v>149.1319723566765</v>
      </c>
      <c r="J223" s="258">
        <v>36.008204428752919</v>
      </c>
    </row>
    <row r="224" spans="2:25" ht="14.25" x14ac:dyDescent="0.2">
      <c r="B224" s="154" t="s">
        <v>89</v>
      </c>
      <c r="C224" s="160" t="s">
        <v>85</v>
      </c>
      <c r="D224" s="254">
        <v>0.90681728158320163</v>
      </c>
      <c r="E224" s="156">
        <v>0.5965278894267062</v>
      </c>
      <c r="F224" s="539">
        <v>0.14403281771501178</v>
      </c>
      <c r="G224" s="22"/>
      <c r="H224" s="23"/>
      <c r="I224" s="23"/>
      <c r="J224" s="258"/>
    </row>
    <row r="225" spans="2:10" ht="14.25" x14ac:dyDescent="0.2">
      <c r="B225" s="154" t="s">
        <v>90</v>
      </c>
      <c r="C225" s="160" t="s">
        <v>85</v>
      </c>
      <c r="D225" s="254">
        <v>226.70432039580032</v>
      </c>
      <c r="E225" s="156">
        <v>149.1319723566765</v>
      </c>
      <c r="F225" s="539">
        <v>36.008204428752919</v>
      </c>
      <c r="G225" s="22"/>
      <c r="H225" s="22"/>
      <c r="I225" s="22"/>
      <c r="J225" s="257"/>
    </row>
    <row r="226" spans="2:10" ht="14.25" x14ac:dyDescent="0.2">
      <c r="B226" s="154" t="s">
        <v>91</v>
      </c>
      <c r="C226" s="160" t="s">
        <v>85</v>
      </c>
      <c r="D226" s="254">
        <v>4534.0864079160074</v>
      </c>
      <c r="E226" s="156">
        <v>2982.6394471335298</v>
      </c>
      <c r="F226" s="539">
        <v>720.16408857505849</v>
      </c>
      <c r="G226" s="22"/>
      <c r="H226" s="22"/>
      <c r="I226" s="22"/>
      <c r="J226" s="257"/>
    </row>
    <row r="227" spans="2:10" ht="14.25" x14ac:dyDescent="0.2">
      <c r="B227" s="154" t="s">
        <v>92</v>
      </c>
      <c r="C227" s="160" t="s">
        <v>85</v>
      </c>
      <c r="D227" s="254">
        <v>2267.0432039580037</v>
      </c>
      <c r="E227" s="156">
        <v>1491.3197235667649</v>
      </c>
      <c r="F227" s="539">
        <v>360.08204428752924</v>
      </c>
      <c r="G227" s="22"/>
      <c r="H227" s="22"/>
      <c r="I227" s="22"/>
      <c r="J227" s="257"/>
    </row>
    <row r="228" spans="2:10" ht="15" thickBot="1" x14ac:dyDescent="0.25">
      <c r="B228" s="155" t="s">
        <v>93</v>
      </c>
      <c r="C228" s="161" t="s">
        <v>85</v>
      </c>
      <c r="D228" s="313">
        <v>4534.0864079160074</v>
      </c>
      <c r="E228" s="158">
        <v>2982.6394471335298</v>
      </c>
      <c r="F228" s="540">
        <v>720.16408857505849</v>
      </c>
      <c r="G228" s="22"/>
      <c r="H228" s="259"/>
      <c r="I228" s="259"/>
      <c r="J228" s="260"/>
    </row>
    <row r="230" spans="2:10" ht="12" thickBot="1" x14ac:dyDescent="0.2"/>
    <row r="231" spans="2:10" ht="13.5" thickBot="1" x14ac:dyDescent="0.2">
      <c r="B231" s="603"/>
      <c r="C231" s="261" t="s">
        <v>98</v>
      </c>
      <c r="D231" s="417" t="s">
        <v>104</v>
      </c>
      <c r="E231" s="417" t="s">
        <v>105</v>
      </c>
      <c r="F231" s="417" t="s">
        <v>379</v>
      </c>
      <c r="G231" s="417" t="s">
        <v>422</v>
      </c>
      <c r="H231" s="417" t="s">
        <v>380</v>
      </c>
      <c r="I231" s="417" t="s">
        <v>422</v>
      </c>
      <c r="J231" s="513" t="s">
        <v>458</v>
      </c>
    </row>
    <row r="232" spans="2:10" s="596" customFormat="1" ht="12.75" thickTop="1" thickBot="1" x14ac:dyDescent="0.2">
      <c r="B232" s="578" t="s">
        <v>94</v>
      </c>
      <c r="C232" s="605">
        <v>9.1999999999999993</v>
      </c>
      <c r="D232" s="606">
        <v>-7.5342084843472323E-2</v>
      </c>
      <c r="E232" s="606">
        <v>27.499860967867399</v>
      </c>
      <c r="F232" s="606">
        <v>2E-3</v>
      </c>
      <c r="G232" s="606">
        <v>2.2000000000000001E-3</v>
      </c>
      <c r="H232" s="606">
        <v>1.7000000000000001E-2</v>
      </c>
      <c r="I232" s="606">
        <v>2.1999999999999999E-2</v>
      </c>
      <c r="J232" s="657"/>
    </row>
    <row r="233" spans="2:10" ht="12" thickTop="1" x14ac:dyDescent="0.15">
      <c r="B233" s="154" t="s">
        <v>95</v>
      </c>
      <c r="C233" s="592">
        <v>60</v>
      </c>
      <c r="D233" s="604">
        <v>-1.1552453009332421E-2</v>
      </c>
      <c r="E233" s="604">
        <v>4.2166453484063338</v>
      </c>
      <c r="F233" s="604">
        <v>4.0000000000000002E-4</v>
      </c>
      <c r="G233" s="604">
        <v>2.8999999999999998E-3</v>
      </c>
      <c r="H233" s="604">
        <v>4.0000000000000001E-3</v>
      </c>
      <c r="I233" s="604">
        <v>2.9000000000000001E-2</v>
      </c>
      <c r="J233" s="657"/>
    </row>
    <row r="234" spans="2:10" s="596" customFormat="1" x14ac:dyDescent="0.15">
      <c r="B234" s="581" t="s">
        <v>97</v>
      </c>
      <c r="C234" s="607">
        <v>7</v>
      </c>
      <c r="D234" s="607">
        <v>-9.9021025794277892E-2</v>
      </c>
      <c r="E234" s="607">
        <v>36.142674414911433</v>
      </c>
      <c r="F234" s="607">
        <v>5.7000000000000002E-3</v>
      </c>
      <c r="G234" s="607">
        <v>4.5999999999999999E-3</v>
      </c>
      <c r="H234" s="607">
        <v>5.74E-2</v>
      </c>
      <c r="I234" s="607">
        <v>4.5999999999999999E-2</v>
      </c>
      <c r="J234" s="657"/>
    </row>
    <row r="235" spans="2:10" x14ac:dyDescent="0.15">
      <c r="B235" s="154" t="s">
        <v>96</v>
      </c>
      <c r="C235" s="592">
        <v>28</v>
      </c>
      <c r="D235" s="592">
        <v>-2.4755256448569473E-2</v>
      </c>
      <c r="E235" s="592">
        <v>9.0356686037278582</v>
      </c>
      <c r="F235" s="592">
        <v>0.05</v>
      </c>
      <c r="G235" s="592">
        <v>0.126</v>
      </c>
      <c r="H235" s="592">
        <v>0.5</v>
      </c>
      <c r="I235" s="592">
        <v>0.126</v>
      </c>
      <c r="J235" s="657"/>
    </row>
    <row r="236" spans="2:10" x14ac:dyDescent="0.15">
      <c r="B236" s="154" t="s">
        <v>308</v>
      </c>
      <c r="C236" s="592">
        <v>8.8000000000000007</v>
      </c>
      <c r="D236" s="592">
        <v>-7.8766725063630139E-2</v>
      </c>
      <c r="E236" s="592">
        <v>28.749854648225</v>
      </c>
      <c r="F236" s="592">
        <v>9.1999999999999998E-3</v>
      </c>
      <c r="G236" s="592" t="s">
        <v>304</v>
      </c>
      <c r="H236" s="592">
        <v>9.1999999999999998E-3</v>
      </c>
      <c r="I236" s="592" t="s">
        <v>304</v>
      </c>
      <c r="J236" s="657" t="s">
        <v>457</v>
      </c>
    </row>
    <row r="237" spans="2:10" x14ac:dyDescent="0.15">
      <c r="B237" s="154" t="s">
        <v>302</v>
      </c>
      <c r="C237" s="592">
        <v>7</v>
      </c>
      <c r="D237" s="592">
        <v>-9.9021025794277892E-2</v>
      </c>
      <c r="E237" s="592">
        <v>36.142674414911433</v>
      </c>
      <c r="F237" s="592">
        <v>5.7000000000000002E-3</v>
      </c>
      <c r="G237" s="592">
        <v>1.2E-2</v>
      </c>
      <c r="H237" s="592">
        <v>5.74E-2</v>
      </c>
      <c r="I237" s="592">
        <v>0.12</v>
      </c>
      <c r="J237" s="657"/>
    </row>
    <row r="238" spans="2:10" x14ac:dyDescent="0.15">
      <c r="B238" s="154" t="s">
        <v>303</v>
      </c>
      <c r="C238" s="592">
        <v>5</v>
      </c>
      <c r="D238" s="592">
        <v>-0.13862943611198905</v>
      </c>
      <c r="E238" s="592">
        <v>50.599744180876002</v>
      </c>
      <c r="F238" s="592">
        <v>1.06</v>
      </c>
      <c r="G238" s="592">
        <v>4.29</v>
      </c>
      <c r="H238" s="592">
        <v>10.6</v>
      </c>
      <c r="I238" s="592">
        <v>42.9</v>
      </c>
      <c r="J238" s="657"/>
    </row>
    <row r="239" spans="2:10" x14ac:dyDescent="0.15">
      <c r="C239" s="95"/>
    </row>
    <row r="241" spans="2:16" ht="12" thickBot="1" x14ac:dyDescent="0.2"/>
    <row r="242" spans="2:16" ht="57" thickBot="1" x14ac:dyDescent="0.2">
      <c r="B242" s="266" t="s">
        <v>201</v>
      </c>
    </row>
    <row r="244" spans="2:16" ht="12" thickBot="1" x14ac:dyDescent="0.2">
      <c r="B244" t="s">
        <v>358</v>
      </c>
    </row>
    <row r="245" spans="2:16" ht="12" thickBot="1" x14ac:dyDescent="0.2">
      <c r="B245" s="378" t="s">
        <v>129</v>
      </c>
      <c r="C245" s="379" t="s">
        <v>115</v>
      </c>
      <c r="D245" s="380"/>
      <c r="E245" s="381"/>
      <c r="F245" s="382" t="s">
        <v>117</v>
      </c>
      <c r="G245" s="383"/>
      <c r="H245" s="384"/>
      <c r="I245" s="382" t="s">
        <v>118</v>
      </c>
      <c r="J245" s="383"/>
      <c r="K245" s="384"/>
      <c r="L245" s="385" t="s">
        <v>119</v>
      </c>
      <c r="M245" s="380"/>
      <c r="N245" s="386"/>
      <c r="O245" s="387" t="s">
        <v>99</v>
      </c>
      <c r="P245" s="388"/>
    </row>
    <row r="246" spans="2:16" ht="13.5" thickTop="1" thickBot="1" x14ac:dyDescent="0.2">
      <c r="B246" s="269" t="s">
        <v>460</v>
      </c>
      <c r="C246" s="308" t="s">
        <v>80</v>
      </c>
      <c r="D246" s="191" t="s">
        <v>106</v>
      </c>
      <c r="E246" s="389" t="s">
        <v>107</v>
      </c>
      <c r="F246" s="308" t="s">
        <v>80</v>
      </c>
      <c r="G246" s="191" t="s">
        <v>106</v>
      </c>
      <c r="H246" s="389" t="s">
        <v>107</v>
      </c>
      <c r="I246" s="308" t="s">
        <v>80</v>
      </c>
      <c r="J246" s="191" t="s">
        <v>106</v>
      </c>
      <c r="K246" s="389" t="s">
        <v>107</v>
      </c>
      <c r="L246" s="308" t="s">
        <v>80</v>
      </c>
      <c r="M246" s="191" t="s">
        <v>106</v>
      </c>
      <c r="N246" s="390" t="s">
        <v>107</v>
      </c>
      <c r="O246" s="391" t="s">
        <v>108</v>
      </c>
      <c r="P246" s="392" t="s">
        <v>101</v>
      </c>
    </row>
    <row r="247" spans="2:16" ht="12.75" thickTop="1" thickBot="1" x14ac:dyDescent="0.2">
      <c r="B247" s="269"/>
      <c r="C247" s="226"/>
      <c r="D247" s="166"/>
      <c r="E247" s="167"/>
      <c r="F247" s="232"/>
      <c r="G247" s="101"/>
      <c r="H247" s="167"/>
      <c r="I247" s="226"/>
      <c r="J247" s="176"/>
      <c r="K247" s="167"/>
      <c r="L247" s="232"/>
      <c r="M247" s="101"/>
      <c r="N247" s="274"/>
      <c r="O247" s="88"/>
      <c r="P247" s="89"/>
    </row>
    <row r="248" spans="2:16" s="596" customFormat="1" ht="12" thickTop="1" x14ac:dyDescent="0.15">
      <c r="B248" s="608" t="s">
        <v>94</v>
      </c>
      <c r="C248" s="609">
        <v>9.3195299913999863E-6</v>
      </c>
      <c r="D248" s="610">
        <v>0.19593379853919332</v>
      </c>
      <c r="E248" s="611">
        <v>7.1249014228884624E-3</v>
      </c>
      <c r="F248" s="612">
        <v>9.545145657028386E-6</v>
      </c>
      <c r="G248" s="613">
        <v>0.20067714229336484</v>
      </c>
      <c r="H248" s="611">
        <v>7.2973875223532542E-3</v>
      </c>
      <c r="I248" s="609">
        <v>9.319943457990289E-6</v>
      </c>
      <c r="J248" s="614">
        <v>0.19594249126078783</v>
      </c>
      <c r="K248" s="611">
        <v>7.1252175234536499E-3</v>
      </c>
      <c r="L248" s="612">
        <v>8.9019331299106346E-6</v>
      </c>
      <c r="M248" s="613">
        <v>0.18715424212324119</v>
      </c>
      <c r="N248" s="615">
        <v>6.8056432118665695E-3</v>
      </c>
      <c r="O248" s="616">
        <v>2E-3</v>
      </c>
      <c r="P248" s="595">
        <v>2.2000000000000001E-3</v>
      </c>
    </row>
    <row r="249" spans="2:16" x14ac:dyDescent="0.15">
      <c r="B249" s="45" t="s">
        <v>95</v>
      </c>
      <c r="C249" s="680">
        <v>3.7704878698910716E-9</v>
      </c>
      <c r="D249" s="166">
        <v>7.9270736976589881E-5</v>
      </c>
      <c r="E249" s="169">
        <v>1.8799479308011989E-5</v>
      </c>
      <c r="F249" s="680">
        <v>3.7985270160639943E-9</v>
      </c>
      <c r="G249" s="101">
        <v>7.9860231985729425E-5</v>
      </c>
      <c r="H249" s="169">
        <v>1.8939281202748606E-5</v>
      </c>
      <c r="I249" s="680">
        <v>3.8288931246719312E-9</v>
      </c>
      <c r="J249" s="176">
        <v>8.0498649053102687E-5</v>
      </c>
      <c r="K249" s="169">
        <v>1.9090685225288598E-5</v>
      </c>
      <c r="L249" s="680">
        <v>3.4843971361752436E-9</v>
      </c>
      <c r="M249" s="227">
        <v>7.3255965390948337E-5</v>
      </c>
      <c r="N249" s="273">
        <v>1.7373044052337761E-5</v>
      </c>
      <c r="O249" s="88">
        <v>4.0000000000000002E-4</v>
      </c>
      <c r="P249" s="89">
        <v>2.8999999999999998E-3</v>
      </c>
    </row>
    <row r="250" spans="2:16" s="596" customFormat="1" x14ac:dyDescent="0.15">
      <c r="B250" s="617" t="s">
        <v>97</v>
      </c>
      <c r="C250" s="609">
        <v>1.1184997659457403E-5</v>
      </c>
      <c r="D250" s="618">
        <v>0.23515339079243247</v>
      </c>
      <c r="E250" s="611">
        <v>6.5062531923596369E-3</v>
      </c>
      <c r="F250" s="686">
        <v>1.1538015588589461E-5</v>
      </c>
      <c r="G250" s="588">
        <v>0.24257523973450482</v>
      </c>
      <c r="H250" s="611">
        <v>6.7116018297313723E-3</v>
      </c>
      <c r="I250" s="609">
        <v>1.1973262560911976E-5</v>
      </c>
      <c r="J250" s="619">
        <v>0.25172587208061337</v>
      </c>
      <c r="K250" s="611">
        <v>6.9647826608193247E-3</v>
      </c>
      <c r="L250" s="686">
        <v>1.1408898336091968E-5</v>
      </c>
      <c r="M250" s="613">
        <v>0.23986067861799756</v>
      </c>
      <c r="N250" s="615">
        <v>6.6364950159592479E-3</v>
      </c>
      <c r="O250" s="616">
        <v>5.7000000000000002E-3</v>
      </c>
      <c r="P250" s="595">
        <v>4.5999999999999999E-3</v>
      </c>
    </row>
    <row r="251" spans="2:16" x14ac:dyDescent="0.15">
      <c r="B251" s="45" t="s">
        <v>96</v>
      </c>
      <c r="C251" s="225">
        <v>2.3541189746584161E-7</v>
      </c>
      <c r="D251" s="166">
        <v>4.9492997323218541E-3</v>
      </c>
      <c r="E251" s="169">
        <v>5.4775135625048427E-4</v>
      </c>
      <c r="F251" s="680">
        <v>2.3730811250556785E-7</v>
      </c>
      <c r="G251" s="101">
        <v>4.9891657573170583E-3</v>
      </c>
      <c r="H251" s="169">
        <v>5.5216342875375835E-4</v>
      </c>
      <c r="I251" s="225">
        <v>2.3946525121823941E-7</v>
      </c>
      <c r="J251" s="176">
        <v>5.0345174416122655E-3</v>
      </c>
      <c r="K251" s="169">
        <v>5.5718261286554578E-4</v>
      </c>
      <c r="L251" s="680">
        <v>2.2817796672183931E-7</v>
      </c>
      <c r="M251" s="227">
        <v>4.7972135723599501E-3</v>
      </c>
      <c r="N251" s="273">
        <v>5.3091960127673969E-4</v>
      </c>
      <c r="O251" s="88">
        <v>0.05</v>
      </c>
      <c r="P251" s="89">
        <v>0.126</v>
      </c>
    </row>
    <row r="252" spans="2:16" x14ac:dyDescent="0.15">
      <c r="B252" s="267"/>
      <c r="C252" s="275"/>
      <c r="D252" s="276"/>
      <c r="E252" s="277"/>
      <c r="F252" s="683"/>
      <c r="G252" s="270"/>
      <c r="H252" s="277"/>
      <c r="I252" s="275"/>
      <c r="J252" s="278"/>
      <c r="K252" s="277"/>
      <c r="L252" s="683"/>
      <c r="M252" s="270"/>
      <c r="N252" s="279"/>
      <c r="O252" s="280"/>
      <c r="P252" s="281"/>
    </row>
    <row r="253" spans="2:16" x14ac:dyDescent="0.15">
      <c r="B253" s="268" t="s">
        <v>109</v>
      </c>
      <c r="C253" s="226"/>
      <c r="D253" s="166"/>
      <c r="E253" s="167"/>
      <c r="F253" s="677"/>
      <c r="G253" s="101"/>
      <c r="H253" s="167"/>
      <c r="I253" s="226"/>
      <c r="J253" s="176"/>
      <c r="K253" s="167"/>
      <c r="L253" s="677"/>
      <c r="M253" s="101"/>
      <c r="N253" s="274"/>
      <c r="O253" s="88"/>
      <c r="P253" s="89"/>
    </row>
    <row r="254" spans="2:16" s="596" customFormat="1" x14ac:dyDescent="0.15">
      <c r="B254" s="617" t="s">
        <v>94</v>
      </c>
      <c r="C254" s="620">
        <v>5.9811006371999259E-6</v>
      </c>
      <c r="D254" s="618">
        <v>0.12574665979649124</v>
      </c>
      <c r="E254" s="621">
        <v>4.5726289286851926E-3</v>
      </c>
      <c r="F254" s="682">
        <v>6.1258965660394231E-6</v>
      </c>
      <c r="G254" s="588">
        <v>0.12879084940441285</v>
      </c>
      <c r="H254" s="621">
        <v>4.6833272922688716E-3</v>
      </c>
      <c r="I254" s="620">
        <v>6.1231924707085609E-6</v>
      </c>
      <c r="J254" s="619">
        <v>0.1287339985041768</v>
      </c>
      <c r="K254" s="621">
        <v>4.6812599763539848E-3</v>
      </c>
      <c r="L254" s="682">
        <v>6.0040417080190359E-6</v>
      </c>
      <c r="M254" s="588">
        <v>0.12622897286939222</v>
      </c>
      <c r="N254" s="623">
        <v>4.5901676745524729E-3</v>
      </c>
      <c r="O254" s="616">
        <v>2E-3</v>
      </c>
      <c r="P254" s="595">
        <v>2.2000000000000001E-3</v>
      </c>
    </row>
    <row r="255" spans="2:16" x14ac:dyDescent="0.15">
      <c r="B255" s="45" t="s">
        <v>95</v>
      </c>
      <c r="C255" s="678">
        <v>2.4803245558005513E-9</v>
      </c>
      <c r="D255" s="166">
        <v>5.2146343461150788E-5</v>
      </c>
      <c r="E255" s="167">
        <v>1.2366784292366279E-5</v>
      </c>
      <c r="F255" s="677">
        <v>2.4987694322134255E-9</v>
      </c>
      <c r="G255" s="101">
        <v>5.2534128542855066E-5</v>
      </c>
      <c r="H255" s="167">
        <v>1.2458749598827456E-5</v>
      </c>
      <c r="I255" s="677">
        <v>2.4965208652955467E-9</v>
      </c>
      <c r="J255" s="176">
        <v>5.2486854671973566E-5</v>
      </c>
      <c r="K255" s="167">
        <v>1.2447538347471121E-5</v>
      </c>
      <c r="L255" s="677">
        <v>2.2921138923569362E-9</v>
      </c>
      <c r="M255" s="101">
        <v>4.8189402472912232E-5</v>
      </c>
      <c r="N255" s="274">
        <v>1.1428374570587315E-5</v>
      </c>
      <c r="O255" s="88">
        <v>4.0000000000000002E-4</v>
      </c>
      <c r="P255" s="89">
        <v>2.8999999999999998E-3</v>
      </c>
    </row>
    <row r="256" spans="2:16" s="596" customFormat="1" x14ac:dyDescent="0.15">
      <c r="B256" s="617" t="s">
        <v>97</v>
      </c>
      <c r="C256" s="620">
        <v>7.35778109057419E-6</v>
      </c>
      <c r="D256" s="618">
        <v>0.15468998964823177</v>
      </c>
      <c r="E256" s="621">
        <v>4.2799818262594068E-3</v>
      </c>
      <c r="F256" s="682">
        <v>7.5900054255882685E-6</v>
      </c>
      <c r="G256" s="588">
        <v>0.15957227406756777</v>
      </c>
      <c r="H256" s="621">
        <v>4.415065477327622E-3</v>
      </c>
      <c r="I256" s="620">
        <v>7.5866845047350182E-6</v>
      </c>
      <c r="J256" s="619">
        <v>0.15950245502754903</v>
      </c>
      <c r="K256" s="621">
        <v>4.413133715465806E-3</v>
      </c>
      <c r="L256" s="682">
        <v>7.5050340058983713E-6</v>
      </c>
      <c r="M256" s="588">
        <v>0.15778583494000734</v>
      </c>
      <c r="N256" s="623">
        <v>4.3656380578994845E-3</v>
      </c>
      <c r="O256" s="616">
        <v>5.7000000000000002E-3</v>
      </c>
      <c r="P256" s="595">
        <v>4.5999999999999999E-3</v>
      </c>
    </row>
    <row r="257" spans="2:16" x14ac:dyDescent="0.15">
      <c r="B257" s="45" t="s">
        <v>96</v>
      </c>
      <c r="C257" s="676">
        <v>1.5486004203190748E-7</v>
      </c>
      <c r="D257" s="166">
        <v>3.255777523678823E-3</v>
      </c>
      <c r="E257" s="167">
        <v>3.6032502590185552E-4</v>
      </c>
      <c r="F257" s="677">
        <v>1.5610742138662398E-7</v>
      </c>
      <c r="G257" s="101">
        <v>3.2820024272323827E-3</v>
      </c>
      <c r="H257" s="167">
        <v>3.6322740144302355E-4</v>
      </c>
      <c r="I257" s="226">
        <v>1.5603718113394794E-7</v>
      </c>
      <c r="J257" s="176">
        <v>3.2805256961601216E-3</v>
      </c>
      <c r="K257" s="167">
        <v>3.6306396792891129E-4</v>
      </c>
      <c r="L257" s="677">
        <v>1.5008234177112061E-7</v>
      </c>
      <c r="M257" s="101">
        <v>3.1553311533960397E-3</v>
      </c>
      <c r="N257" s="274">
        <v>3.4920837535965411E-4</v>
      </c>
      <c r="O257" s="88">
        <v>0.05</v>
      </c>
      <c r="P257" s="89">
        <v>0.126</v>
      </c>
    </row>
    <row r="258" spans="2:16" x14ac:dyDescent="0.15">
      <c r="B258" s="267"/>
      <c r="C258" s="275"/>
      <c r="D258" s="276"/>
      <c r="E258" s="277"/>
      <c r="F258" s="683"/>
      <c r="G258" s="270"/>
      <c r="H258" s="277"/>
      <c r="I258" s="275"/>
      <c r="J258" s="278"/>
      <c r="K258" s="277"/>
      <c r="L258" s="683"/>
      <c r="M258" s="270"/>
      <c r="N258" s="279"/>
      <c r="O258" s="280"/>
      <c r="P258" s="281"/>
    </row>
    <row r="259" spans="2:16" x14ac:dyDescent="0.15">
      <c r="B259" s="268" t="s">
        <v>112</v>
      </c>
      <c r="C259" s="226">
        <v>0</v>
      </c>
      <c r="D259" s="166">
        <v>0</v>
      </c>
      <c r="E259" s="167"/>
      <c r="F259" s="677">
        <v>0</v>
      </c>
      <c r="G259" s="101">
        <v>0</v>
      </c>
      <c r="H259" s="167"/>
      <c r="I259" s="226">
        <v>0</v>
      </c>
      <c r="J259" s="176">
        <v>0</v>
      </c>
      <c r="K259" s="167"/>
      <c r="L259" s="677">
        <v>0</v>
      </c>
      <c r="M259" s="101">
        <v>0</v>
      </c>
      <c r="N259" s="274"/>
      <c r="O259" s="88"/>
      <c r="P259" s="89"/>
    </row>
    <row r="260" spans="2:16" s="596" customFormat="1" x14ac:dyDescent="0.15">
      <c r="B260" s="617" t="s">
        <v>94</v>
      </c>
      <c r="C260" s="620">
        <v>1.4441483677165186E-6</v>
      </c>
      <c r="D260" s="618">
        <v>3.0361775282872084E-2</v>
      </c>
      <c r="E260" s="621">
        <v>1.1040701376035585E-3</v>
      </c>
      <c r="F260" s="682">
        <v>1.479109626014866E-6</v>
      </c>
      <c r="G260" s="588">
        <v>3.1096800777336547E-2</v>
      </c>
      <c r="H260" s="621">
        <v>1.1307984725330809E-3</v>
      </c>
      <c r="I260" s="620">
        <v>1.4784567169442635E-6</v>
      </c>
      <c r="J260" s="619">
        <v>3.1083074017036194E-2</v>
      </c>
      <c r="K260" s="621">
        <v>1.1302993150894708E-3</v>
      </c>
      <c r="L260" s="682">
        <v>1.4106460113119379E-6</v>
      </c>
      <c r="M260" s="588">
        <v>2.9657421741822183E-2</v>
      </c>
      <c r="N260" s="623">
        <v>1.0784571520734529E-3</v>
      </c>
      <c r="O260" s="616">
        <v>2E-3</v>
      </c>
      <c r="P260" s="595">
        <v>2.2000000000000001E-3</v>
      </c>
    </row>
    <row r="261" spans="2:16" x14ac:dyDescent="0.15">
      <c r="B261" s="45" t="s">
        <v>95</v>
      </c>
      <c r="C261" s="678">
        <v>5.9887918226760881E-10</v>
      </c>
      <c r="D261" s="166">
        <v>1.259083592799421E-5</v>
      </c>
      <c r="E261" s="167">
        <v>2.9859840910625486E-6</v>
      </c>
      <c r="F261" s="678">
        <v>6.0333273350844778E-10</v>
      </c>
      <c r="G261" s="101">
        <v>1.2684467389281608E-5</v>
      </c>
      <c r="H261" s="167">
        <v>3.0081892929590717E-6</v>
      </c>
      <c r="I261" s="678">
        <v>6.0278981265806789E-10</v>
      </c>
      <c r="J261" s="176">
        <v>1.267305302132322E-5</v>
      </c>
      <c r="K261" s="167">
        <v>3.0054823145401485E-6</v>
      </c>
      <c r="L261" s="678">
        <v>5.4899099481374423E-10</v>
      </c>
      <c r="M261" s="101">
        <v>1.1541986674964161E-5</v>
      </c>
      <c r="N261" s="274">
        <v>2.7372438802154451E-6</v>
      </c>
      <c r="O261" s="88">
        <v>4.0000000000000002E-4</v>
      </c>
      <c r="P261" s="89">
        <v>2.8999999999999998E-3</v>
      </c>
    </row>
    <row r="262" spans="2:16" s="596" customFormat="1" x14ac:dyDescent="0.15">
      <c r="B262" s="617" t="s">
        <v>97</v>
      </c>
      <c r="C262" s="620">
        <v>1.7765505375182341E-6</v>
      </c>
      <c r="D262" s="618">
        <v>3.7350198500783353E-2</v>
      </c>
      <c r="E262" s="621">
        <v>1.0334099262276433E-3</v>
      </c>
      <c r="F262" s="682">
        <v>1.8326215543255417E-6</v>
      </c>
      <c r="G262" s="588">
        <v>3.8529035558140197E-2</v>
      </c>
      <c r="H262" s="621">
        <v>1.0660261361910789E-3</v>
      </c>
      <c r="I262" s="620">
        <v>1.8318197115343158E-6</v>
      </c>
      <c r="J262" s="619">
        <v>3.8512177615297453E-2</v>
      </c>
      <c r="K262" s="621">
        <v>1.0655597085369099E-3</v>
      </c>
      <c r="L262" s="682">
        <v>1.7485069222603442E-6</v>
      </c>
      <c r="M262" s="588">
        <v>3.6760609533601482E-2</v>
      </c>
      <c r="N262" s="623">
        <v>1.0170971055322654E-3</v>
      </c>
      <c r="O262" s="616">
        <v>5.7000000000000002E-3</v>
      </c>
      <c r="P262" s="595">
        <v>4.5999999999999999E-3</v>
      </c>
    </row>
    <row r="263" spans="2:16" ht="12" thickBot="1" x14ac:dyDescent="0.2">
      <c r="B263" s="46" t="s">
        <v>96</v>
      </c>
      <c r="C263" s="681">
        <v>3.7391257979164998E-8</v>
      </c>
      <c r="D263" s="170">
        <v>7.8611380775396502E-4</v>
      </c>
      <c r="E263" s="567">
        <v>8.7001177470102988E-5</v>
      </c>
      <c r="F263" s="145">
        <v>3.7692440147515955E-8</v>
      </c>
      <c r="G263" s="102">
        <v>7.9244586166137541E-4</v>
      </c>
      <c r="H263" s="567">
        <v>8.7701961682662302E-5</v>
      </c>
      <c r="I263" s="681">
        <v>3.767548050205886E-8</v>
      </c>
      <c r="J263" s="177">
        <v>7.9208930207528552E-4</v>
      </c>
      <c r="K263" s="567">
        <v>8.7662500343194545E-5</v>
      </c>
      <c r="L263" s="145">
        <v>3.5915637311077213E-8</v>
      </c>
      <c r="M263" s="102">
        <v>7.5509035882808729E-4</v>
      </c>
      <c r="N263" s="568">
        <v>8.3567734934032287E-5</v>
      </c>
      <c r="O263" s="88">
        <v>0.05</v>
      </c>
      <c r="P263" s="89">
        <v>0.126</v>
      </c>
    </row>
    <row r="264" spans="2:16" x14ac:dyDescent="0.15">
      <c r="C264" s="544"/>
      <c r="D264" s="512"/>
      <c r="E264" s="512"/>
      <c r="F264" s="243"/>
      <c r="G264" s="243"/>
      <c r="H264" s="512"/>
      <c r="I264" s="544"/>
      <c r="J264" s="544"/>
      <c r="K264" s="512"/>
      <c r="L264" s="243"/>
      <c r="M264" s="243"/>
      <c r="N264" s="512"/>
      <c r="O264" s="72"/>
      <c r="P264" s="72"/>
    </row>
    <row r="265" spans="2:16" x14ac:dyDescent="0.15">
      <c r="C265" s="544"/>
      <c r="D265" s="512"/>
      <c r="E265" s="512"/>
      <c r="F265" s="243"/>
      <c r="G265" s="243"/>
      <c r="H265" s="512"/>
      <c r="I265" s="544"/>
      <c r="J265" s="544"/>
      <c r="K265" s="512"/>
      <c r="L265" s="243"/>
      <c r="M265" s="243"/>
      <c r="N265" s="512"/>
      <c r="O265" s="72"/>
      <c r="P265" s="72"/>
    </row>
    <row r="266" spans="2:16" ht="12" thickBot="1" x14ac:dyDescent="0.2">
      <c r="B266" t="s">
        <v>424</v>
      </c>
      <c r="C266" s="544"/>
      <c r="D266" s="512"/>
      <c r="E266" s="512"/>
      <c r="F266" s="243"/>
      <c r="G266" s="243"/>
      <c r="H266" s="512"/>
      <c r="I266" s="544"/>
      <c r="J266" s="544"/>
      <c r="K266" s="512"/>
      <c r="L266" s="243"/>
      <c r="M266" s="243"/>
      <c r="N266" s="512"/>
      <c r="O266" s="72"/>
      <c r="P266" s="72"/>
    </row>
    <row r="267" spans="2:16" ht="12" thickBot="1" x14ac:dyDescent="0.2">
      <c r="B267" s="378" t="s">
        <v>129</v>
      </c>
      <c r="C267" s="379" t="s">
        <v>115</v>
      </c>
      <c r="D267" s="380"/>
      <c r="E267" s="381"/>
      <c r="F267" s="382" t="s">
        <v>117</v>
      </c>
      <c r="G267" s="383"/>
      <c r="H267" s="384"/>
      <c r="I267" s="382" t="s">
        <v>118</v>
      </c>
      <c r="J267" s="383"/>
      <c r="K267" s="384"/>
      <c r="L267" s="385" t="s">
        <v>119</v>
      </c>
      <c r="M267" s="380"/>
      <c r="N267" s="386"/>
      <c r="O267" s="387" t="s">
        <v>99</v>
      </c>
      <c r="P267" s="388"/>
    </row>
    <row r="268" spans="2:16" ht="12.75" thickTop="1" x14ac:dyDescent="0.15">
      <c r="B268" s="663" t="s">
        <v>459</v>
      </c>
      <c r="C268" s="664" t="s">
        <v>80</v>
      </c>
      <c r="D268" s="665" t="s">
        <v>106</v>
      </c>
      <c r="E268" s="666" t="s">
        <v>107</v>
      </c>
      <c r="F268" s="664" t="s">
        <v>80</v>
      </c>
      <c r="G268" s="665" t="s">
        <v>106</v>
      </c>
      <c r="H268" s="666" t="s">
        <v>107</v>
      </c>
      <c r="I268" s="664" t="s">
        <v>80</v>
      </c>
      <c r="J268" s="665" t="s">
        <v>106</v>
      </c>
      <c r="K268" s="666" t="s">
        <v>107</v>
      </c>
      <c r="L268" s="664" t="s">
        <v>80</v>
      </c>
      <c r="M268" s="665" t="s">
        <v>106</v>
      </c>
      <c r="N268" s="667" t="s">
        <v>107</v>
      </c>
      <c r="O268" s="668" t="s">
        <v>108</v>
      </c>
      <c r="P268" s="669" t="s">
        <v>101</v>
      </c>
    </row>
    <row r="269" spans="2:16" x14ac:dyDescent="0.15">
      <c r="B269" s="268" t="s">
        <v>109</v>
      </c>
      <c r="C269" s="226"/>
      <c r="D269" s="166"/>
      <c r="E269" s="167"/>
      <c r="F269" s="232"/>
      <c r="G269" s="101"/>
      <c r="H269" s="167"/>
      <c r="I269" s="226"/>
      <c r="J269" s="176"/>
      <c r="K269" s="167"/>
      <c r="L269" s="232"/>
      <c r="M269" s="101"/>
      <c r="N269" s="274"/>
      <c r="O269" s="86"/>
      <c r="P269" s="86"/>
    </row>
    <row r="270" spans="2:16" x14ac:dyDescent="0.15">
      <c r="B270" s="10" t="s">
        <v>308</v>
      </c>
      <c r="C270" s="226">
        <v>2.9835950964951264E-6</v>
      </c>
      <c r="D270" s="166">
        <v>6.2727103308713533E-2</v>
      </c>
      <c r="E270" s="167">
        <v>2.1818233196732447E-3</v>
      </c>
      <c r="F270" s="232">
        <v>3.0590215690895281E-6</v>
      </c>
      <c r="G270" s="101">
        <v>6.4312869468538245E-2</v>
      </c>
      <c r="H270" s="167">
        <v>2.2369806823530807E-3</v>
      </c>
      <c r="I270" s="226">
        <v>3.0576729851015683E-6</v>
      </c>
      <c r="J270" s="176">
        <v>6.4284516838775368E-2</v>
      </c>
      <c r="K270" s="167">
        <v>2.2359944989406846E-3</v>
      </c>
      <c r="L270" s="232">
        <v>2.9176016293237416E-6</v>
      </c>
      <c r="M270" s="101">
        <v>6.1339656654902347E-2</v>
      </c>
      <c r="N270" s="274">
        <v>2.133564061642636E-3</v>
      </c>
      <c r="O270" s="86">
        <v>9.1999999999999998E-3</v>
      </c>
      <c r="P270" s="86" t="s">
        <v>304</v>
      </c>
    </row>
    <row r="271" spans="2:16" x14ac:dyDescent="0.15">
      <c r="B271" s="10" t="s">
        <v>302</v>
      </c>
      <c r="C271" s="226">
        <v>1.471556218114838E-6</v>
      </c>
      <c r="D271" s="166">
        <v>3.0937997929646355E-2</v>
      </c>
      <c r="E271" s="167">
        <v>8.559963652518814E-4</v>
      </c>
      <c r="F271" s="232">
        <v>1.5180010851176536E-6</v>
      </c>
      <c r="G271" s="101">
        <v>3.191445481351355E-2</v>
      </c>
      <c r="H271" s="167">
        <v>8.8301309546552425E-4</v>
      </c>
      <c r="I271" s="226">
        <v>1.5173369009470037E-6</v>
      </c>
      <c r="J271" s="176">
        <v>3.1900491005509804E-2</v>
      </c>
      <c r="K271" s="167">
        <v>8.8262674309316118E-4</v>
      </c>
      <c r="L271" s="232">
        <v>1.4483270695262381E-6</v>
      </c>
      <c r="M271" s="101">
        <v>3.0449628309719631E-2</v>
      </c>
      <c r="N271" s="274">
        <v>8.4248409401482989E-4</v>
      </c>
      <c r="O271" s="86">
        <v>5.7000000000000002E-3</v>
      </c>
      <c r="P271" s="86">
        <v>1.2E-2</v>
      </c>
    </row>
    <row r="272" spans="2:16" x14ac:dyDescent="0.15">
      <c r="B272" s="10" t="s">
        <v>303</v>
      </c>
      <c r="C272" s="226">
        <v>2.8670390197211715E-6</v>
      </c>
      <c r="D272" s="166">
        <v>6.0276628350617915E-2</v>
      </c>
      <c r="E272" s="167">
        <v>1.1912437370266242E-3</v>
      </c>
      <c r="F272" s="232">
        <v>2.9919731232604193E-6</v>
      </c>
      <c r="G272" s="101">
        <v>6.2903242943427057E-2</v>
      </c>
      <c r="H272" s="167">
        <v>1.2431533787714507E-3</v>
      </c>
      <c r="I272" s="226">
        <v>2.9906829961753885E-6</v>
      </c>
      <c r="J272" s="176">
        <v>6.2876119311591386E-2</v>
      </c>
      <c r="K272" s="167">
        <v>1.2426173359065163E-3</v>
      </c>
      <c r="L272" s="232">
        <v>2.8565473776441689E-6</v>
      </c>
      <c r="M272" s="101">
        <v>6.0056052067591008E-2</v>
      </c>
      <c r="N272" s="274">
        <v>1.1868844999079855E-3</v>
      </c>
      <c r="O272" s="86">
        <v>1.06</v>
      </c>
      <c r="P272" s="86">
        <v>4.29</v>
      </c>
    </row>
    <row r="273" spans="2:16" x14ac:dyDescent="0.15">
      <c r="B273" s="267"/>
      <c r="C273" s="275"/>
      <c r="D273" s="276"/>
      <c r="E273" s="277"/>
      <c r="F273" s="271"/>
      <c r="G273" s="270"/>
      <c r="H273" s="277"/>
      <c r="I273" s="275"/>
      <c r="J273" s="278"/>
      <c r="K273" s="277"/>
      <c r="L273" s="271"/>
      <c r="M273" s="270"/>
      <c r="N273" s="279"/>
      <c r="O273" s="280"/>
      <c r="P273" s="281"/>
    </row>
    <row r="274" spans="2:16" x14ac:dyDescent="0.15">
      <c r="B274" s="268" t="s">
        <v>112</v>
      </c>
      <c r="C274" s="226"/>
      <c r="D274" s="166"/>
      <c r="E274" s="167"/>
      <c r="F274" s="232"/>
      <c r="G274" s="101"/>
      <c r="H274" s="167"/>
      <c r="I274" s="226"/>
      <c r="J274" s="176"/>
      <c r="K274" s="167"/>
      <c r="L274" s="232"/>
      <c r="M274" s="101"/>
      <c r="N274" s="274"/>
      <c r="O274" s="88"/>
      <c r="P274" s="89"/>
    </row>
    <row r="275" spans="2:16" x14ac:dyDescent="0.15">
      <c r="B275" s="10" t="s">
        <v>308</v>
      </c>
      <c r="C275" s="226">
        <v>7.2039483196985697E-7</v>
      </c>
      <c r="D275" s="166">
        <v>1.5145580947334274E-2</v>
      </c>
      <c r="E275" s="167">
        <v>5.2680547893724239E-4</v>
      </c>
      <c r="F275" s="232">
        <v>7.3860670030096972E-7</v>
      </c>
      <c r="G275" s="101">
        <v>1.5528467267127586E-2</v>
      </c>
      <c r="H275" s="167">
        <v>5.4012333130478297E-4</v>
      </c>
      <c r="I275" s="226">
        <v>7.3828108207732264E-7</v>
      </c>
      <c r="J275" s="176">
        <v>1.5521621469593634E-2</v>
      </c>
      <c r="K275" s="167">
        <v>5.3988521540410399E-4</v>
      </c>
      <c r="L275" s="232">
        <v>7.0446058112265412E-7</v>
      </c>
      <c r="M275" s="101">
        <v>1.4810579257522681E-2</v>
      </c>
      <c r="N275" s="274">
        <v>5.1515318733749065E-4</v>
      </c>
      <c r="O275" s="86">
        <v>9.1999999999999998E-3</v>
      </c>
      <c r="P275" s="86" t="s">
        <v>304</v>
      </c>
    </row>
    <row r="276" spans="2:16" x14ac:dyDescent="0.15">
      <c r="B276" s="10" t="s">
        <v>302</v>
      </c>
      <c r="C276" s="226">
        <v>3.5531010750364684E-7</v>
      </c>
      <c r="D276" s="166">
        <v>7.4700397001566717E-3</v>
      </c>
      <c r="E276" s="167">
        <v>604.04059160049792</v>
      </c>
      <c r="F276" s="232">
        <v>3.6652431086510841E-7</v>
      </c>
      <c r="G276" s="101">
        <v>7.7058071116280404E-3</v>
      </c>
      <c r="H276" s="167">
        <v>623.10516052136938</v>
      </c>
      <c r="I276" s="226">
        <v>3.6636394230686316E-7</v>
      </c>
      <c r="J276" s="176">
        <v>7.7024355230594912E-3</v>
      </c>
      <c r="K276" s="167">
        <v>622.83252792029543</v>
      </c>
      <c r="L276" s="226">
        <v>3.497013844520688E-7</v>
      </c>
      <c r="M276" s="101">
        <v>7.352121906720294E-3</v>
      </c>
      <c r="N276" s="274">
        <v>2.0341942110645302E-4</v>
      </c>
      <c r="O276" s="86">
        <v>5.7000000000000002E-3</v>
      </c>
      <c r="P276" s="86">
        <v>1.2E-2</v>
      </c>
    </row>
    <row r="277" spans="2:16" x14ac:dyDescent="0.15">
      <c r="B277" s="10" t="s">
        <v>303</v>
      </c>
      <c r="C277" s="226">
        <v>6.9225214081136995E-7</v>
      </c>
      <c r="D277" s="166">
        <v>1.4553909008418242E-2</v>
      </c>
      <c r="E277" s="167">
        <v>3.4004604690431552</v>
      </c>
      <c r="F277" s="232">
        <v>7.2241772280746166E-7</v>
      </c>
      <c r="G277" s="101">
        <v>1.5188110204304073E-2</v>
      </c>
      <c r="H277" s="167">
        <v>3.5486389477448057</v>
      </c>
      <c r="I277" s="226">
        <v>7.2210621911658482E-7</v>
      </c>
      <c r="J277" s="176">
        <v>1.5181561150707078E-2</v>
      </c>
      <c r="K277" s="167">
        <v>3.547108788537864</v>
      </c>
      <c r="L277" s="232">
        <v>6.8971891345085154E-7</v>
      </c>
      <c r="M277" s="101">
        <v>1.4500650436390703E-2</v>
      </c>
      <c r="N277" s="274">
        <v>2.8657556814034593E-4</v>
      </c>
      <c r="O277" s="86">
        <v>1.06</v>
      </c>
      <c r="P277" s="86">
        <v>4.29</v>
      </c>
    </row>
    <row r="278" spans="2:16" x14ac:dyDescent="0.15">
      <c r="F278" s="232"/>
      <c r="L278" s="162"/>
      <c r="M278" s="162"/>
    </row>
    <row r="279" spans="2:16" x14ac:dyDescent="0.15">
      <c r="E279" s="546"/>
      <c r="L279" s="162"/>
      <c r="M279" s="162"/>
    </row>
    <row r="280" spans="2:16" x14ac:dyDescent="0.15">
      <c r="L280" s="162"/>
      <c r="M280" s="162"/>
    </row>
    <row r="281" spans="2:16" x14ac:dyDescent="0.15">
      <c r="D281" s="545"/>
    </row>
    <row r="283" spans="2:16" ht="12" thickBot="1" x14ac:dyDescent="0.2">
      <c r="B283" t="s">
        <v>359</v>
      </c>
    </row>
    <row r="284" spans="2:16" ht="12" thickBot="1" x14ac:dyDescent="0.2">
      <c r="B284" s="378" t="s">
        <v>137</v>
      </c>
      <c r="C284" s="379" t="s">
        <v>120</v>
      </c>
      <c r="D284" s="380"/>
      <c r="E284" s="381"/>
      <c r="F284" s="382" t="s">
        <v>121</v>
      </c>
      <c r="G284" s="383"/>
      <c r="H284" s="384"/>
      <c r="I284" s="382" t="s">
        <v>122</v>
      </c>
      <c r="J284" s="383"/>
      <c r="K284" s="384"/>
      <c r="L284" s="385" t="s">
        <v>123</v>
      </c>
      <c r="M284" s="380"/>
      <c r="N284" s="386"/>
      <c r="O284" s="387" t="s">
        <v>99</v>
      </c>
      <c r="P284" s="388"/>
    </row>
    <row r="285" spans="2:16" ht="13.5" thickTop="1" thickBot="1" x14ac:dyDescent="0.2">
      <c r="B285" s="269" t="s">
        <v>460</v>
      </c>
      <c r="C285" s="308" t="s">
        <v>80</v>
      </c>
      <c r="D285" s="191" t="s">
        <v>106</v>
      </c>
      <c r="E285" s="389" t="s">
        <v>107</v>
      </c>
      <c r="F285" s="308" t="s">
        <v>80</v>
      </c>
      <c r="G285" s="191" t="s">
        <v>106</v>
      </c>
      <c r="H285" s="389" t="s">
        <v>107</v>
      </c>
      <c r="I285" s="308" t="s">
        <v>80</v>
      </c>
      <c r="J285" s="191" t="s">
        <v>106</v>
      </c>
      <c r="K285" s="389" t="s">
        <v>107</v>
      </c>
      <c r="L285" s="308" t="s">
        <v>80</v>
      </c>
      <c r="M285" s="191" t="s">
        <v>106</v>
      </c>
      <c r="N285" s="390" t="s">
        <v>107</v>
      </c>
      <c r="O285" s="391" t="s">
        <v>100</v>
      </c>
      <c r="P285" s="392" t="s">
        <v>102</v>
      </c>
    </row>
    <row r="286" spans="2:16" ht="12.75" thickTop="1" thickBot="1" x14ac:dyDescent="0.2">
      <c r="B286" s="269"/>
      <c r="C286" s="232"/>
      <c r="D286" s="101"/>
      <c r="E286" s="229"/>
      <c r="F286" s="232"/>
      <c r="G286" s="101"/>
      <c r="H286" s="229"/>
      <c r="I286" s="232"/>
      <c r="J286" s="101"/>
      <c r="K286" s="229"/>
      <c r="L286" s="232"/>
      <c r="M286" s="101"/>
      <c r="N286" s="229"/>
      <c r="O286" s="75"/>
      <c r="P286" s="89"/>
    </row>
    <row r="287" spans="2:16" s="596" customFormat="1" ht="12" thickTop="1" x14ac:dyDescent="0.15">
      <c r="B287" s="608" t="s">
        <v>94</v>
      </c>
      <c r="C287" s="612">
        <v>9.503247809341993E-6</v>
      </c>
      <c r="D287" s="613">
        <v>0.19979628194360607</v>
      </c>
      <c r="E287" s="624">
        <v>7.2653560749656471E-3</v>
      </c>
      <c r="F287" s="612">
        <v>8.8008590232288488E-6</v>
      </c>
      <c r="G287" s="613">
        <v>0.18502926010436332</v>
      </c>
      <c r="H287" s="624">
        <v>6.7283707477853571E-3</v>
      </c>
      <c r="I287" s="612">
        <v>9.4119518838007264E-6</v>
      </c>
      <c r="J287" s="613">
        <v>0.19787687640502646</v>
      </c>
      <c r="K287" s="624">
        <v>7.1955591570531394E-3</v>
      </c>
      <c r="L287" s="612">
        <v>9.503247809341993E-6</v>
      </c>
      <c r="M287" s="613">
        <v>0.19979628194360607</v>
      </c>
      <c r="N287" s="624">
        <v>7.2653560749656471E-3</v>
      </c>
      <c r="O287" s="583">
        <v>1.7000000000000001E-2</v>
      </c>
      <c r="P287" s="585">
        <v>2.1999999999999999E-2</v>
      </c>
    </row>
    <row r="288" spans="2:16" x14ac:dyDescent="0.15">
      <c r="B288" s="45" t="s">
        <v>95</v>
      </c>
      <c r="C288" s="680">
        <v>3.7646758389204999E-9</v>
      </c>
      <c r="D288" s="101">
        <v>7.9148544837464582E-5</v>
      </c>
      <c r="E288" s="228">
        <v>1.8770500788589794E-5</v>
      </c>
      <c r="F288" s="680">
        <v>3.701596593942428E-9</v>
      </c>
      <c r="G288" s="101">
        <v>7.7822366791045617E-5</v>
      </c>
      <c r="H288" s="228">
        <v>1.8455990570906871E-5</v>
      </c>
      <c r="I288" s="680">
        <v>3.7815863471606745E-9</v>
      </c>
      <c r="J288" s="101">
        <v>7.9504071362706017E-5</v>
      </c>
      <c r="K288" s="228">
        <v>1.8854815805828751E-5</v>
      </c>
      <c r="L288" s="680">
        <v>3.7646758389204999E-9</v>
      </c>
      <c r="M288" s="101">
        <v>7.9148544837464582E-5</v>
      </c>
      <c r="N288" s="228">
        <v>1.8770500788589794E-5</v>
      </c>
      <c r="O288" s="75">
        <v>4.0000000000000001E-3</v>
      </c>
      <c r="P288" s="89">
        <v>2.9000000000000001E-2</v>
      </c>
    </row>
    <row r="289" spans="2:16" s="596" customFormat="1" x14ac:dyDescent="0.15">
      <c r="B289" s="617" t="s">
        <v>97</v>
      </c>
      <c r="C289" s="612">
        <v>1.1487813768880577E-5</v>
      </c>
      <c r="D289" s="588">
        <v>0.24151979667694526</v>
      </c>
      <c r="E289" s="624">
        <v>6.6823997002640485E-3</v>
      </c>
      <c r="F289" s="612">
        <v>1.0392566617932553E-5</v>
      </c>
      <c r="G289" s="588">
        <v>0.21849332057541399</v>
      </c>
      <c r="H289" s="624">
        <v>6.0453003025495505E-3</v>
      </c>
      <c r="I289" s="612">
        <v>1.1329265033048823E-5</v>
      </c>
      <c r="J289" s="588">
        <v>0.23818646805481847</v>
      </c>
      <c r="K289" s="624">
        <v>6.5901727503748187E-3</v>
      </c>
      <c r="L289" s="612">
        <v>1.1487813768880577E-5</v>
      </c>
      <c r="M289" s="588">
        <v>0.24151979667694526</v>
      </c>
      <c r="N289" s="624">
        <v>6.6823997002640485E-3</v>
      </c>
      <c r="O289" s="625">
        <v>5.74E-2</v>
      </c>
      <c r="P289" s="595">
        <v>4.5999999999999999E-2</v>
      </c>
    </row>
    <row r="290" spans="2:16" x14ac:dyDescent="0.15">
      <c r="B290" s="45" t="s">
        <v>96</v>
      </c>
      <c r="C290" s="225">
        <v>2.3624641993784303E-7</v>
      </c>
      <c r="D290" s="101">
        <v>4.9668447327732117E-3</v>
      </c>
      <c r="E290" s="228">
        <v>5.4969310524779916E-4</v>
      </c>
      <c r="F290" s="679">
        <v>2.3079488908559016E-7</v>
      </c>
      <c r="G290" s="101">
        <v>4.8522317481354479E-3</v>
      </c>
      <c r="H290" s="228">
        <v>5.3700860013099151E-4</v>
      </c>
      <c r="I290" s="225">
        <v>2.3618360441195149E-7</v>
      </c>
      <c r="J290" s="101">
        <v>4.9655240991568674E-3</v>
      </c>
      <c r="K290" s="228">
        <v>5.4954694742879724E-4</v>
      </c>
      <c r="L290" s="225">
        <v>2.3624641993784303E-7</v>
      </c>
      <c r="M290" s="101">
        <v>4.9668447327732117E-3</v>
      </c>
      <c r="N290" s="228">
        <v>5.4969310524779916E-4</v>
      </c>
      <c r="O290" s="75">
        <v>0.5</v>
      </c>
      <c r="P290" s="89">
        <v>0.126</v>
      </c>
    </row>
    <row r="291" spans="2:16" x14ac:dyDescent="0.15">
      <c r="B291" s="267"/>
      <c r="C291" s="271"/>
      <c r="D291" s="270"/>
      <c r="E291" s="272"/>
      <c r="F291" s="271"/>
      <c r="G291" s="270"/>
      <c r="H291" s="272"/>
      <c r="I291" s="271"/>
      <c r="J291" s="270"/>
      <c r="K291" s="272"/>
      <c r="L291" s="271"/>
      <c r="M291" s="270"/>
      <c r="N291" s="272"/>
      <c r="O291" s="282"/>
      <c r="P291" s="281"/>
    </row>
    <row r="292" spans="2:16" x14ac:dyDescent="0.15">
      <c r="B292" s="268" t="s">
        <v>109</v>
      </c>
      <c r="C292" s="232"/>
      <c r="D292" s="101"/>
      <c r="E292" s="229"/>
      <c r="F292" s="678"/>
      <c r="G292" s="101"/>
      <c r="H292" s="229"/>
      <c r="I292" s="232"/>
      <c r="J292" s="101"/>
      <c r="K292" s="229"/>
      <c r="L292" s="232"/>
      <c r="M292" s="101"/>
      <c r="N292" s="229"/>
      <c r="O292" s="75"/>
      <c r="P292" s="89"/>
    </row>
    <row r="293" spans="2:16" s="596" customFormat="1" x14ac:dyDescent="0.15">
      <c r="B293" s="617" t="s">
        <v>94</v>
      </c>
      <c r="C293" s="622">
        <v>6.0990073083487838E-6</v>
      </c>
      <c r="D293" s="588">
        <v>0.12822552965072484</v>
      </c>
      <c r="E293" s="626">
        <v>4.6627701063853295E-3</v>
      </c>
      <c r="F293" s="684">
        <v>5.6482272775897087E-6</v>
      </c>
      <c r="G293" s="588">
        <v>0.11874833028404604</v>
      </c>
      <c r="H293" s="626">
        <v>4.3181429325333393E-3</v>
      </c>
      <c r="I293" s="622">
        <v>6.0404152850458373E-6</v>
      </c>
      <c r="J293" s="588">
        <v>0.12699369095280369</v>
      </c>
      <c r="K293" s="626">
        <v>4.6179757454479957E-3</v>
      </c>
      <c r="L293" s="622">
        <v>5.842346912362098E-6</v>
      </c>
      <c r="M293" s="588">
        <v>0.12282950148550077</v>
      </c>
      <c r="N293" s="626">
        <v>4.4665499083439966E-3</v>
      </c>
      <c r="O293" s="625">
        <v>1.7000000000000001E-2</v>
      </c>
      <c r="P293" s="595">
        <v>2.1999999999999999E-2</v>
      </c>
    </row>
    <row r="294" spans="2:16" x14ac:dyDescent="0.15">
      <c r="B294" s="45" t="s">
        <v>95</v>
      </c>
      <c r="C294" s="677">
        <v>2.4765012513283378E-9</v>
      </c>
      <c r="D294" s="101">
        <v>5.2065962307926978E-5</v>
      </c>
      <c r="E294" s="229">
        <v>1.2347721471905416E-5</v>
      </c>
      <c r="F294" s="677">
        <v>2.4350060905747797E-9</v>
      </c>
      <c r="G294" s="101">
        <v>5.1193568048244167E-5</v>
      </c>
      <c r="H294" s="229">
        <v>1.2140828506621406E-5</v>
      </c>
      <c r="I294" s="677">
        <v>2.487625421538275E-9</v>
      </c>
      <c r="J294" s="101">
        <v>5.2299836862420692E-5</v>
      </c>
      <c r="K294" s="229">
        <v>1.2403186073542379E-5</v>
      </c>
      <c r="L294" s="677">
        <v>2.2737070942990955E-9</v>
      </c>
      <c r="M294" s="101">
        <v>4.7802417950544183E-5</v>
      </c>
      <c r="N294" s="229">
        <v>1.1336599121055067E-5</v>
      </c>
      <c r="O294" s="75">
        <v>4.0000000000000001E-3</v>
      </c>
      <c r="P294" s="89">
        <v>2.9000000000000001E-2</v>
      </c>
    </row>
    <row r="295" spans="2:16" s="596" customFormat="1" x14ac:dyDescent="0.15">
      <c r="B295" s="617" t="s">
        <v>97</v>
      </c>
      <c r="C295" s="622">
        <v>7.5569813686315706E-6</v>
      </c>
      <c r="D295" s="588">
        <v>0.15887797629411016</v>
      </c>
      <c r="E295" s="626">
        <v>4.3958555603887924E-3</v>
      </c>
      <c r="F295" s="684">
        <v>6.8364994318350312E-6</v>
      </c>
      <c r="G295" s="588">
        <v>0.1437305640548997</v>
      </c>
      <c r="H295" s="626">
        <v>3.9767550791869619E-3</v>
      </c>
      <c r="I295" s="684">
        <v>7.4526839046574999E-6</v>
      </c>
      <c r="J295" s="588">
        <v>0.15668522641151927</v>
      </c>
      <c r="K295" s="626">
        <v>4.3351862845787481E-3</v>
      </c>
      <c r="L295" s="622">
        <v>7.2416353476311893E-6</v>
      </c>
      <c r="M295" s="588">
        <v>0.15224814154859814</v>
      </c>
      <c r="N295" s="626">
        <v>4.2124204700741495E-3</v>
      </c>
      <c r="O295" s="625">
        <v>5.74E-2</v>
      </c>
      <c r="P295" s="595">
        <v>4.5999999999999999E-2</v>
      </c>
    </row>
    <row r="296" spans="2:16" x14ac:dyDescent="0.15">
      <c r="B296" s="45" t="s">
        <v>96</v>
      </c>
      <c r="C296" s="226">
        <v>1.5540901252355165E-7</v>
      </c>
      <c r="D296" s="101">
        <v>3.2673190792951497E-3</v>
      </c>
      <c r="E296" s="229">
        <v>3.616023586729539E-4</v>
      </c>
      <c r="F296" s="226">
        <v>1.5182285436414674E-7</v>
      </c>
      <c r="G296" s="101">
        <v>3.1919236901518213E-3</v>
      </c>
      <c r="H296" s="229">
        <v>3.5325816274790387E-4</v>
      </c>
      <c r="I296" s="226">
        <v>1.5536769084404205E-7</v>
      </c>
      <c r="J296" s="101">
        <v>3.2664503323051406E-3</v>
      </c>
      <c r="K296" s="229">
        <v>3.6150621227492744E-4</v>
      </c>
      <c r="L296" s="226">
        <v>1.4874859537208777E-7</v>
      </c>
      <c r="M296" s="101">
        <v>3.1272904691027736E-3</v>
      </c>
      <c r="N296" s="229">
        <v>3.4610504283131221E-4</v>
      </c>
      <c r="O296" s="75">
        <v>0.5</v>
      </c>
      <c r="P296" s="89">
        <v>0.126</v>
      </c>
    </row>
    <row r="297" spans="2:16" x14ac:dyDescent="0.15">
      <c r="B297" s="267"/>
      <c r="C297" s="271"/>
      <c r="D297" s="270"/>
      <c r="E297" s="272"/>
      <c r="F297" s="685"/>
      <c r="G297" s="270"/>
      <c r="H297" s="272"/>
      <c r="I297" s="685"/>
      <c r="J297" s="270"/>
      <c r="K297" s="272"/>
      <c r="L297" s="271"/>
      <c r="M297" s="270"/>
      <c r="N297" s="272"/>
      <c r="O297" s="282"/>
      <c r="P297" s="281"/>
    </row>
    <row r="298" spans="2:16" x14ac:dyDescent="0.15">
      <c r="B298" s="268" t="s">
        <v>112</v>
      </c>
      <c r="C298" s="232"/>
      <c r="D298" s="101"/>
      <c r="E298" s="229"/>
      <c r="F298" s="678"/>
      <c r="G298" s="101"/>
      <c r="H298" s="229"/>
      <c r="I298" s="678"/>
      <c r="J298" s="101"/>
      <c r="K298" s="229"/>
      <c r="L298" s="232"/>
      <c r="M298" s="101"/>
      <c r="N298" s="229"/>
      <c r="O298" s="75"/>
      <c r="P298" s="89"/>
    </row>
    <row r="299" spans="2:16" s="596" customFormat="1" x14ac:dyDescent="0.15">
      <c r="B299" s="617" t="s">
        <v>94</v>
      </c>
      <c r="C299" s="622">
        <v>1.4441483677165186E-6</v>
      </c>
      <c r="D299" s="588">
        <v>3.0361775282872091E-2</v>
      </c>
      <c r="E299" s="626">
        <v>1.1040701376035587E-3</v>
      </c>
      <c r="F299" s="684">
        <v>1.36377544840004E-6</v>
      </c>
      <c r="G299" s="588">
        <v>2.8672015027162441E-2</v>
      </c>
      <c r="H299" s="626">
        <v>1.0426239994691124E-3</v>
      </c>
      <c r="I299" s="684">
        <v>1.4584700046633353E-6</v>
      </c>
      <c r="J299" s="588">
        <v>3.0662873378041966E-2</v>
      </c>
      <c r="K299" s="626">
        <v>1.1150192146015005E-3</v>
      </c>
      <c r="L299" s="622">
        <v>1.4106460113119379E-6</v>
      </c>
      <c r="M299" s="588">
        <v>2.9657421741822183E-2</v>
      </c>
      <c r="N299" s="626">
        <v>1.0784571520734529E-3</v>
      </c>
      <c r="O299" s="625">
        <v>1.7000000000000001E-2</v>
      </c>
      <c r="P299" s="595">
        <v>2.1999999999999999E-2</v>
      </c>
    </row>
    <row r="300" spans="2:16" x14ac:dyDescent="0.15">
      <c r="B300" s="45" t="s">
        <v>95</v>
      </c>
      <c r="C300" s="678">
        <v>5.9795603797565527E-10</v>
      </c>
      <c r="D300" s="101">
        <v>1.2571427742400177E-5</v>
      </c>
      <c r="E300" s="229">
        <v>2.9813813360309053E-6</v>
      </c>
      <c r="F300" s="678">
        <v>5.8793695080335864E-10</v>
      </c>
      <c r="G300" s="101">
        <v>1.2360786453689812E-5</v>
      </c>
      <c r="H300" s="229">
        <v>2.9314266276535513E-6</v>
      </c>
      <c r="I300" s="678">
        <v>6.0064199048261778E-10</v>
      </c>
      <c r="J300" s="101">
        <v>1.2627897207906558E-5</v>
      </c>
      <c r="K300" s="229">
        <v>2.9947733718414868E-6</v>
      </c>
      <c r="L300" s="678">
        <v>5.4899099481374423E-10</v>
      </c>
      <c r="M300" s="101">
        <v>1.1541986674964161E-5</v>
      </c>
      <c r="N300" s="229">
        <v>2.7372438802154451E-6</v>
      </c>
      <c r="O300" s="75">
        <v>4.0000000000000001E-3</v>
      </c>
      <c r="P300" s="89">
        <v>2.9000000000000001E-2</v>
      </c>
    </row>
    <row r="301" spans="2:16" s="596" customFormat="1" x14ac:dyDescent="0.15">
      <c r="B301" s="617" t="s">
        <v>97</v>
      </c>
      <c r="C301" s="687">
        <v>1.8246478316209328E-6</v>
      </c>
      <c r="D301" s="588">
        <v>3.8361396011998491E-2</v>
      </c>
      <c r="E301" s="626">
        <v>1.0613878644290828E-3</v>
      </c>
      <c r="F301" s="684">
        <v>1.6506860683757883E-6</v>
      </c>
      <c r="G301" s="588">
        <v>3.4704023901532571E-2</v>
      </c>
      <c r="H301" s="626">
        <v>9.6019523909981282E-4</v>
      </c>
      <c r="I301" s="684">
        <v>1.7994650063365148E-6</v>
      </c>
      <c r="J301" s="588">
        <v>3.7831952293218889E-2</v>
      </c>
      <c r="K301" s="626">
        <v>1.0467391499288307E-3</v>
      </c>
      <c r="L301" s="622">
        <v>1.7485069222603442E-6</v>
      </c>
      <c r="M301" s="588">
        <v>3.6760609533601482E-2</v>
      </c>
      <c r="N301" s="626">
        <v>1.0170971055322654E-3</v>
      </c>
      <c r="O301" s="625">
        <v>5.74E-2</v>
      </c>
      <c r="P301" s="595">
        <v>4.5999999999999999E-2</v>
      </c>
    </row>
    <row r="302" spans="2:16" ht="12" thickBot="1" x14ac:dyDescent="0.2">
      <c r="B302" s="46" t="s">
        <v>96</v>
      </c>
      <c r="C302" s="678">
        <v>3.7523807970800581E-8</v>
      </c>
      <c r="D302" s="102">
        <v>7.8890053877811147E-4</v>
      </c>
      <c r="E302" s="230">
        <v>8.7309591949026743E-5</v>
      </c>
      <c r="F302" s="681">
        <v>3.6657923116754322E-8</v>
      </c>
      <c r="G302" s="102">
        <v>7.7069617560664291E-4</v>
      </c>
      <c r="H302" s="230">
        <v>8.5294869633518409E-5</v>
      </c>
      <c r="I302" s="681">
        <v>3.7513830771011647E-8</v>
      </c>
      <c r="J302" s="102">
        <v>7.8869077812974899E-4</v>
      </c>
      <c r="K302" s="230">
        <v>8.7286377214449608E-5</v>
      </c>
      <c r="L302" s="681">
        <v>3.5915637311077213E-8</v>
      </c>
      <c r="M302" s="102">
        <v>7.5509035882808729E-4</v>
      </c>
      <c r="N302" s="230">
        <v>8.3567734934032287E-5</v>
      </c>
      <c r="O302" s="75">
        <v>0.5</v>
      </c>
      <c r="P302" s="89">
        <v>0.126</v>
      </c>
    </row>
    <row r="303" spans="2:16" x14ac:dyDescent="0.15">
      <c r="G303" s="9"/>
    </row>
    <row r="304" spans="2:16" x14ac:dyDescent="0.15">
      <c r="G304" s="9"/>
    </row>
    <row r="305" spans="2:16" ht="12" thickBot="1" x14ac:dyDescent="0.2">
      <c r="B305" t="s">
        <v>425</v>
      </c>
      <c r="G305" s="9"/>
    </row>
    <row r="306" spans="2:16" ht="12" thickBot="1" x14ac:dyDescent="0.2">
      <c r="B306" s="378" t="s">
        <v>137</v>
      </c>
      <c r="C306" s="379" t="s">
        <v>120</v>
      </c>
      <c r="D306" s="380"/>
      <c r="E306" s="381"/>
      <c r="F306" s="382" t="s">
        <v>121</v>
      </c>
      <c r="G306" s="383"/>
      <c r="H306" s="384"/>
      <c r="I306" s="382" t="s">
        <v>122</v>
      </c>
      <c r="J306" s="383"/>
      <c r="K306" s="384"/>
      <c r="L306" s="385" t="s">
        <v>123</v>
      </c>
      <c r="M306" s="380"/>
      <c r="N306" s="386"/>
      <c r="O306" s="387" t="s">
        <v>99</v>
      </c>
      <c r="P306" s="388"/>
    </row>
    <row r="307" spans="2:16" ht="13.5" thickTop="1" thickBot="1" x14ac:dyDescent="0.2">
      <c r="B307" s="662" t="s">
        <v>460</v>
      </c>
      <c r="C307" s="308" t="s">
        <v>80</v>
      </c>
      <c r="D307" s="191" t="s">
        <v>106</v>
      </c>
      <c r="E307" s="389" t="s">
        <v>107</v>
      </c>
      <c r="F307" s="308" t="s">
        <v>80</v>
      </c>
      <c r="G307" s="191" t="s">
        <v>106</v>
      </c>
      <c r="H307" s="389" t="s">
        <v>107</v>
      </c>
      <c r="I307" s="308" t="s">
        <v>80</v>
      </c>
      <c r="J307" s="191" t="s">
        <v>106</v>
      </c>
      <c r="K307" s="389" t="s">
        <v>107</v>
      </c>
      <c r="L307" s="308" t="s">
        <v>80</v>
      </c>
      <c r="M307" s="191" t="s">
        <v>106</v>
      </c>
      <c r="N307" s="390" t="s">
        <v>107</v>
      </c>
      <c r="O307" s="391" t="s">
        <v>317</v>
      </c>
      <c r="P307" s="392" t="s">
        <v>101</v>
      </c>
    </row>
    <row r="308" spans="2:16" ht="12" thickTop="1" x14ac:dyDescent="0.15">
      <c r="B308" s="10" t="s">
        <v>308</v>
      </c>
      <c r="C308" s="226">
        <v>4.7702364216200819E-6</v>
      </c>
      <c r="D308" s="166">
        <v>0.10028945052814059</v>
      </c>
      <c r="E308" s="167">
        <v>3.4883463501034569E-3</v>
      </c>
      <c r="F308" s="232">
        <v>4.2728732042659395E-6</v>
      </c>
      <c r="G308" s="101">
        <v>8.9832886246487123E-2</v>
      </c>
      <c r="H308" s="167">
        <v>3.1246379275880394E-3</v>
      </c>
      <c r="I308" s="226">
        <v>4.5824956816286946E-6</v>
      </c>
      <c r="J308" s="176">
        <v>9.6342389210561694E-2</v>
      </c>
      <c r="K308" s="167">
        <v>3.351056566698497E-3</v>
      </c>
      <c r="L308" s="226">
        <v>3.8366643534366487E-6</v>
      </c>
      <c r="M308" s="176">
        <v>8.066203136665212E-2</v>
      </c>
      <c r="N308" s="167">
        <v>2.805650058186717E-3</v>
      </c>
    </row>
    <row r="309" spans="2:16" x14ac:dyDescent="0.15">
      <c r="B309" s="10" t="s">
        <v>302</v>
      </c>
      <c r="C309" s="226">
        <v>2.3851690368798355E-6</v>
      </c>
      <c r="D309" s="166">
        <v>5.0145793831361661E-2</v>
      </c>
      <c r="E309" s="167">
        <v>1.3874400454071806E-3</v>
      </c>
      <c r="F309" s="232">
        <v>2.0785133235865104E-6</v>
      </c>
      <c r="G309" s="101">
        <v>4.3698664115082803E-2</v>
      </c>
      <c r="H309" s="167">
        <v>1.2090600605099103E-3</v>
      </c>
      <c r="I309" s="226">
        <v>2.2658530066097644E-6</v>
      </c>
      <c r="J309" s="176">
        <v>4.7637293610963687E-2</v>
      </c>
      <c r="K309" s="167">
        <v>1.3180345500749635E-3</v>
      </c>
      <c r="L309" s="226">
        <v>1.8250556632646858E-6</v>
      </c>
      <c r="M309" s="176">
        <v>3.8369970264476756E-2</v>
      </c>
      <c r="N309" s="167">
        <v>1.0616250979104747E-3</v>
      </c>
    </row>
    <row r="310" spans="2:16" x14ac:dyDescent="0.15">
      <c r="B310" s="10" t="s">
        <v>303</v>
      </c>
      <c r="C310" s="226">
        <v>4.7705368726864434E-6</v>
      </c>
      <c r="D310" s="166">
        <v>0.1002957672113598</v>
      </c>
      <c r="E310" s="167">
        <v>1.9821398079175713E-3</v>
      </c>
      <c r="F310" s="232">
        <v>3.9477215537607636E-6</v>
      </c>
      <c r="G310" s="101">
        <v>8.2996897946266301E-2</v>
      </c>
      <c r="H310" s="167">
        <v>1.6402631928252849E-3</v>
      </c>
      <c r="I310" s="226">
        <v>4.4355685264400394E-6</v>
      </c>
      <c r="J310" s="176">
        <v>9.3253392699875412E-2</v>
      </c>
      <c r="K310" s="167">
        <v>1.8429617423860456E-3</v>
      </c>
      <c r="L310" s="226">
        <v>3.3331718363685191E-6</v>
      </c>
      <c r="M310" s="176">
        <v>7.0076604687811753E-2</v>
      </c>
      <c r="N310" s="167">
        <v>1.3849201378827714E-3</v>
      </c>
    </row>
    <row r="311" spans="2:16" x14ac:dyDescent="0.15">
      <c r="B311" s="268" t="s">
        <v>109</v>
      </c>
      <c r="C311" s="226"/>
      <c r="D311" s="166"/>
      <c r="E311" s="167"/>
      <c r="F311" s="232"/>
      <c r="G311" s="101"/>
      <c r="H311" s="167"/>
      <c r="I311" s="226"/>
      <c r="J311" s="176"/>
      <c r="K311" s="167"/>
      <c r="L311" s="232"/>
      <c r="M311" s="101"/>
      <c r="N311" s="274"/>
      <c r="O311" s="88"/>
      <c r="P311" s="89"/>
    </row>
    <row r="312" spans="2:16" x14ac:dyDescent="0.15">
      <c r="B312" s="10" t="s">
        <v>308</v>
      </c>
      <c r="C312" s="226">
        <v>3.0456113148374779E-6</v>
      </c>
      <c r="D312" s="166">
        <v>6.4030932283143133E-2</v>
      </c>
      <c r="E312" s="167">
        <v>2.2271741219775649E-3</v>
      </c>
      <c r="F312" s="232">
        <v>2.8108066377811123E-6</v>
      </c>
      <c r="G312" s="101">
        <v>5.9094398752710109E-2</v>
      </c>
      <c r="H312" s="167">
        <v>2.0554677397772014E-3</v>
      </c>
      <c r="I312" s="226">
        <v>3.0144843209168039E-6</v>
      </c>
      <c r="J312" s="176">
        <v>6.3376518362954895E-2</v>
      </c>
      <c r="K312" s="167">
        <v>2.204411783586799E-3</v>
      </c>
      <c r="L312" s="232">
        <v>2.5238571602853299E-6</v>
      </c>
      <c r="M312" s="101">
        <v>5.3061572937838773E-2</v>
      </c>
      <c r="N312" s="274">
        <v>1.8456292592461774E-3</v>
      </c>
      <c r="O312" s="86">
        <v>9.1999999999999998E-3</v>
      </c>
      <c r="P312" s="86" t="s">
        <v>304</v>
      </c>
    </row>
    <row r="313" spans="2:16" x14ac:dyDescent="0.15">
      <c r="B313" s="10" t="s">
        <v>302</v>
      </c>
      <c r="C313" s="226">
        <v>1.471556218114838E-6</v>
      </c>
      <c r="D313" s="166">
        <v>3.0937997929646355E-2</v>
      </c>
      <c r="E313" s="167">
        <v>8.559963652518814E-4</v>
      </c>
      <c r="F313" s="232">
        <v>1.3672998863670063E-6</v>
      </c>
      <c r="G313" s="101">
        <v>2.8746112810979944E-2</v>
      </c>
      <c r="H313" s="167">
        <v>7.9535101583739251E-4</v>
      </c>
      <c r="I313" s="226">
        <v>1.4905367809315001E-6</v>
      </c>
      <c r="J313" s="176">
        <v>3.1337045282303862E-2</v>
      </c>
      <c r="K313" s="167">
        <v>8.6703725691574982E-4</v>
      </c>
      <c r="L313" s="232">
        <v>1.2005688742420055E-6</v>
      </c>
      <c r="M313" s="101">
        <v>2.5240760012063927E-2</v>
      </c>
      <c r="N313" s="274">
        <v>6.9836447968140152E-4</v>
      </c>
      <c r="O313" s="86">
        <v>5.74E-2</v>
      </c>
      <c r="P313" s="86">
        <v>0.12</v>
      </c>
    </row>
    <row r="314" spans="2:16" x14ac:dyDescent="0.15">
      <c r="B314" s="10" t="s">
        <v>303</v>
      </c>
      <c r="C314" s="226">
        <v>2.9791430528084649E-6</v>
      </c>
      <c r="D314" s="166">
        <v>6.2633503542245172E-2</v>
      </c>
      <c r="E314" s="167">
        <v>1.2378225336150471E-3</v>
      </c>
      <c r="F314" s="232">
        <v>2.5969134624318E-6</v>
      </c>
      <c r="G314" s="101">
        <v>5.4597508634166167E-2</v>
      </c>
      <c r="H314" s="167">
        <v>1.0790076020740259E-3</v>
      </c>
      <c r="I314" s="226">
        <v>2.9178318336250548E-6</v>
      </c>
      <c r="J314" s="176">
        <v>6.1344496470133153E-2</v>
      </c>
      <c r="K314" s="167">
        <v>1.2123479567574195E-3</v>
      </c>
      <c r="L314" s="232">
        <v>2.1926467448591723E-6</v>
      </c>
      <c r="M314" s="101">
        <v>4.6098205163919242E-2</v>
      </c>
      <c r="N314" s="274">
        <v>9.1103632854614119E-4</v>
      </c>
      <c r="O314" s="86">
        <v>10.6</v>
      </c>
      <c r="P314" s="86">
        <v>42.9</v>
      </c>
    </row>
    <row r="315" spans="2:16" x14ac:dyDescent="0.15">
      <c r="B315" s="267"/>
      <c r="C315" s="275"/>
      <c r="D315" s="276"/>
      <c r="E315" s="277"/>
      <c r="F315" s="271"/>
      <c r="G315" s="270"/>
      <c r="H315" s="277"/>
      <c r="I315" s="275"/>
      <c r="J315" s="278"/>
      <c r="K315" s="277"/>
      <c r="L315" s="271"/>
      <c r="M315" s="270"/>
      <c r="N315" s="279"/>
      <c r="O315" s="280"/>
      <c r="P315" s="281"/>
    </row>
    <row r="316" spans="2:16" x14ac:dyDescent="0.15">
      <c r="B316" s="268" t="s">
        <v>112</v>
      </c>
      <c r="C316" s="226"/>
      <c r="D316" s="166"/>
      <c r="E316" s="167"/>
      <c r="F316" s="232"/>
      <c r="G316" s="101"/>
      <c r="H316" s="167"/>
      <c r="I316" s="226"/>
      <c r="J316" s="176"/>
      <c r="K316" s="167"/>
      <c r="L316" s="232"/>
      <c r="M316" s="101"/>
      <c r="N316" s="274"/>
      <c r="O316" s="88"/>
      <c r="P316" s="89"/>
    </row>
    <row r="317" spans="2:16" x14ac:dyDescent="0.15">
      <c r="B317" s="10" t="s">
        <v>308</v>
      </c>
      <c r="C317" s="226">
        <v>7.3536876836110061E-7</v>
      </c>
      <c r="D317" s="166">
        <v>1.546039298602378E-2</v>
      </c>
      <c r="E317" s="167">
        <v>5.3775551825192608E-4</v>
      </c>
      <c r="F317" s="232">
        <v>6.786747229551196E-7</v>
      </c>
      <c r="G317" s="101">
        <v>1.4268457375408434E-2</v>
      </c>
      <c r="H317" s="167">
        <v>4.9629667871344733E-4</v>
      </c>
      <c r="I317" s="226">
        <v>7.278530952117675E-7</v>
      </c>
      <c r="J317" s="176">
        <v>1.53023834737322E-2</v>
      </c>
      <c r="K317" s="167">
        <v>5.3225950742943884E-4</v>
      </c>
      <c r="L317" s="232">
        <v>6.0939021418673965E-7</v>
      </c>
      <c r="M317" s="101">
        <v>1.2811819863062016E-2</v>
      </c>
      <c r="N317" s="274">
        <v>4.4563076995775389E-4</v>
      </c>
      <c r="O317" s="86">
        <v>9.1999999999999998E-3</v>
      </c>
      <c r="P317" s="86" t="s">
        <v>304</v>
      </c>
    </row>
    <row r="318" spans="2:16" x14ac:dyDescent="0.15">
      <c r="B318" s="10" t="s">
        <v>302</v>
      </c>
      <c r="C318" s="226">
        <v>3.6492956632418655E-7</v>
      </c>
      <c r="D318" s="166">
        <v>7.6722792023996983E-3</v>
      </c>
      <c r="E318" s="167">
        <v>2.1227757288581653E-4</v>
      </c>
      <c r="F318" s="226">
        <v>3.6652431086510841E-7</v>
      </c>
      <c r="G318" s="101">
        <v>7.7058071116280404E-3</v>
      </c>
      <c r="H318" s="167">
        <v>2.132052272382158E-4</v>
      </c>
      <c r="I318" s="226">
        <v>3.5989300126730296E-7</v>
      </c>
      <c r="J318" s="176">
        <v>7.5663904586437776E-3</v>
      </c>
      <c r="K318" s="167">
        <v>2.0934782998576612E-4</v>
      </c>
      <c r="L318" s="226">
        <v>2.8987968690651141E-7</v>
      </c>
      <c r="M318" s="101">
        <v>6.0944305375224966E-3</v>
      </c>
      <c r="N318" s="274">
        <v>1.6862146025940208E-4</v>
      </c>
      <c r="O318" s="86">
        <v>5.74E-2</v>
      </c>
      <c r="P318" s="86">
        <v>0.12</v>
      </c>
    </row>
    <row r="319" spans="2:16" x14ac:dyDescent="0.15">
      <c r="B319" s="10" t="s">
        <v>303</v>
      </c>
      <c r="C319" s="226">
        <v>7.1931987737318857E-7</v>
      </c>
      <c r="D319" s="166">
        <v>1.5122981101893918E-2</v>
      </c>
      <c r="E319" s="167">
        <v>2.9887465533095711E-4</v>
      </c>
      <c r="F319" s="232">
        <v>6.2702980025891466E-7</v>
      </c>
      <c r="G319" s="101">
        <v>1.3182674520643423E-2</v>
      </c>
      <c r="H319" s="167">
        <v>2.6052848159706246E-4</v>
      </c>
      <c r="I319" s="226">
        <v>7.0451616439840022E-7</v>
      </c>
      <c r="J319" s="176">
        <v>1.4811747840311968E-2</v>
      </c>
      <c r="K319" s="167">
        <v>2.9272376926186156E-4</v>
      </c>
      <c r="L319" s="232">
        <v>5.2941881597393143E-7</v>
      </c>
      <c r="M319" s="101">
        <v>1.1130501187035938E-2</v>
      </c>
      <c r="N319" s="274">
        <v>2.1997149130336262E-4</v>
      </c>
      <c r="O319" s="86">
        <v>10.6</v>
      </c>
      <c r="P319" s="86">
        <v>42.9</v>
      </c>
    </row>
  </sheetData>
  <phoneticPr fontId="12" type="noConversion"/>
  <pageMargins left="0.7" right="0.7" top="0.75" bottom="0.75" header="0.3" footer="0.3"/>
  <pageSetup paperSize="9" orientation="portrait" horizontalDpi="300" verticalDpi="300" r:id="rId1"/>
  <headerFooter>
    <oddHeader>&amp;R&amp;"Arial Black"&amp;10&amp;K4099DA INTERNAL&amp;1#_x000D_</oddHeader>
    <oddFooter>&amp;C_x000D_&amp;1#&amp;"Verdana"&amp;7&amp;K000000 Confidential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D4FE1-8BDE-4CE8-9A60-10D525A6B7E1}">
  <dimension ref="B3:X143"/>
  <sheetViews>
    <sheetView zoomScale="80" zoomScaleNormal="80" workbookViewId="0"/>
  </sheetViews>
  <sheetFormatPr defaultRowHeight="11.25" x14ac:dyDescent="0.15"/>
  <cols>
    <col min="2" max="2" width="24.125" bestFit="1" customWidth="1"/>
    <col min="3" max="3" width="28.875" bestFit="1" customWidth="1"/>
    <col min="4" max="4" width="29.375" bestFit="1" customWidth="1"/>
    <col min="5" max="9" width="10.375" bestFit="1" customWidth="1"/>
    <col min="10" max="10" width="26.25" bestFit="1" customWidth="1"/>
    <col min="11" max="11" width="21.75" bestFit="1" customWidth="1"/>
    <col min="12" max="12" width="19.625" bestFit="1" customWidth="1"/>
    <col min="13" max="13" width="27.375" bestFit="1" customWidth="1"/>
    <col min="14" max="14" width="17.125" bestFit="1" customWidth="1"/>
    <col min="15" max="15" width="9.375" bestFit="1" customWidth="1"/>
    <col min="16" max="16" width="19.5" bestFit="1" customWidth="1"/>
    <col min="20" max="20" width="12" bestFit="1" customWidth="1"/>
  </cols>
  <sheetData>
    <row r="3" spans="2:11" x14ac:dyDescent="0.15">
      <c r="I3" s="305"/>
    </row>
    <row r="6" spans="2:11" ht="12" thickBot="1" x14ac:dyDescent="0.2"/>
    <row r="7" spans="2:11" ht="13.5" thickBot="1" x14ac:dyDescent="0.2">
      <c r="B7" s="298"/>
      <c r="C7" s="299"/>
      <c r="D7" s="300" t="s">
        <v>318</v>
      </c>
      <c r="E7" s="301">
        <v>600</v>
      </c>
      <c r="F7" s="302">
        <v>800</v>
      </c>
      <c r="G7" s="302">
        <v>1000</v>
      </c>
      <c r="H7" s="302">
        <v>1300</v>
      </c>
      <c r="I7" s="302">
        <v>2100</v>
      </c>
      <c r="J7" s="302">
        <v>7200</v>
      </c>
      <c r="K7" s="303">
        <v>14600</v>
      </c>
    </row>
    <row r="8" spans="2:11" ht="14.25" thickTop="1" thickBot="1" x14ac:dyDescent="0.2">
      <c r="B8" s="306"/>
      <c r="C8" s="307"/>
      <c r="D8" s="308" t="s">
        <v>150</v>
      </c>
      <c r="E8" s="191" t="s">
        <v>149</v>
      </c>
      <c r="F8" s="309" t="s">
        <v>149</v>
      </c>
      <c r="G8" s="309" t="s">
        <v>149</v>
      </c>
      <c r="H8" s="309" t="s">
        <v>149</v>
      </c>
      <c r="I8" s="309" t="s">
        <v>149</v>
      </c>
      <c r="J8" s="309" t="s">
        <v>149</v>
      </c>
      <c r="K8" s="310" t="s">
        <v>149</v>
      </c>
    </row>
    <row r="9" spans="2:11" ht="12" thickTop="1" x14ac:dyDescent="0.15">
      <c r="B9" s="287" t="s">
        <v>0</v>
      </c>
      <c r="C9" s="290" t="s">
        <v>1</v>
      </c>
      <c r="D9" s="514">
        <v>0.5172555899913478</v>
      </c>
      <c r="E9" s="514">
        <v>0.22241358538378248</v>
      </c>
      <c r="F9" s="514">
        <v>0.19663723550255385</v>
      </c>
      <c r="G9" s="514">
        <v>0.17778248563424776</v>
      </c>
      <c r="H9" s="514">
        <v>0.15465588178154743</v>
      </c>
      <c r="I9" s="514">
        <v>0.10930742053838041</v>
      </c>
      <c r="J9" s="514">
        <v>2.939251738099595E-2</v>
      </c>
      <c r="K9" s="514">
        <v>1.3112569838836701E-2</v>
      </c>
    </row>
    <row r="10" spans="2:11" x14ac:dyDescent="0.15">
      <c r="B10" s="288" t="s">
        <v>2</v>
      </c>
      <c r="C10" s="291" t="s">
        <v>3</v>
      </c>
      <c r="D10" s="514">
        <v>1.8454449368344663</v>
      </c>
      <c r="E10" s="514">
        <v>0.59288409266103725</v>
      </c>
      <c r="F10" s="514">
        <v>0.55559352776286441</v>
      </c>
      <c r="G10" s="514">
        <v>0.52113382680953313</v>
      </c>
      <c r="H10" s="514">
        <v>0.4676097784349873</v>
      </c>
      <c r="I10" s="514">
        <v>0.34157417882812702</v>
      </c>
      <c r="J10" s="514">
        <v>9.1854272029252143E-2</v>
      </c>
      <c r="K10" s="514">
        <v>4.1701850697797416E-2</v>
      </c>
    </row>
    <row r="11" spans="2:11" x14ac:dyDescent="0.15">
      <c r="B11" s="288" t="s">
        <v>4</v>
      </c>
      <c r="C11" s="291" t="s">
        <v>5</v>
      </c>
      <c r="D11" s="514">
        <v>0.15203924299364657</v>
      </c>
      <c r="E11" s="514">
        <v>5.2860378598593924E-2</v>
      </c>
      <c r="F11" s="514">
        <v>4.869408316922353E-2</v>
      </c>
      <c r="G11" s="514">
        <v>4.5198527093102889E-2</v>
      </c>
      <c r="H11" s="514">
        <v>4.0208841120364033E-2</v>
      </c>
      <c r="I11" s="514">
        <v>2.9109712781270801E-2</v>
      </c>
      <c r="J11" s="514">
        <v>7.8278943991664136E-3</v>
      </c>
      <c r="K11" s="514">
        <v>3.5373274518784841E-3</v>
      </c>
    </row>
    <row r="12" spans="2:11" ht="14.25" x14ac:dyDescent="0.2">
      <c r="B12" s="288" t="s">
        <v>6</v>
      </c>
      <c r="C12" s="291" t="s">
        <v>85</v>
      </c>
      <c r="D12" s="514">
        <v>8.7675377350530983</v>
      </c>
      <c r="E12" s="514">
        <v>3.6867904930869715</v>
      </c>
      <c r="F12" s="514">
        <v>3.1050439435895294</v>
      </c>
      <c r="G12" s="514">
        <v>2.7150062248905606</v>
      </c>
      <c r="H12" s="514">
        <v>2.2833988711172588</v>
      </c>
      <c r="I12" s="514">
        <v>1.5384661081230906</v>
      </c>
      <c r="J12" s="514">
        <v>0.36447166118803082</v>
      </c>
      <c r="K12" s="514">
        <v>0.14602526042804831</v>
      </c>
    </row>
    <row r="13" spans="2:11" ht="14.25" x14ac:dyDescent="0.2">
      <c r="B13" s="288" t="s">
        <v>8</v>
      </c>
      <c r="C13" s="291" t="s">
        <v>85</v>
      </c>
      <c r="D13" s="514">
        <v>2.5926059838415814</v>
      </c>
      <c r="E13" s="514">
        <v>0.7888724729225014</v>
      </c>
      <c r="F13" s="514">
        <v>0.71663390224365231</v>
      </c>
      <c r="G13" s="514">
        <v>0.65962988924363852</v>
      </c>
      <c r="H13" s="514">
        <v>0.58243358568570203</v>
      </c>
      <c r="I13" s="514">
        <v>0.4187680311704286</v>
      </c>
      <c r="J13" s="514">
        <v>0.11186759268653002</v>
      </c>
      <c r="K13" s="514">
        <v>5.0176140839898388E-2</v>
      </c>
    </row>
    <row r="14" spans="2:11" ht="14.25" x14ac:dyDescent="0.2">
      <c r="B14" s="288" t="s">
        <v>9</v>
      </c>
      <c r="C14" s="291" t="s">
        <v>85</v>
      </c>
      <c r="D14" s="514">
        <v>4.9716926641739505</v>
      </c>
      <c r="E14" s="514">
        <v>2.2135767074152048</v>
      </c>
      <c r="F14" s="514">
        <v>1.8224068801566751</v>
      </c>
      <c r="G14" s="514">
        <v>1.5737635096114815</v>
      </c>
      <c r="H14" s="514">
        <v>1.3085756152794348</v>
      </c>
      <c r="I14" s="514">
        <v>0.90465563984317665</v>
      </c>
      <c r="J14" s="514">
        <v>0.22081261341559952</v>
      </c>
      <c r="K14" s="514">
        <v>8.9317380320861145E-2</v>
      </c>
    </row>
    <row r="15" spans="2:11" ht="14.25" x14ac:dyDescent="0.2">
      <c r="B15" s="288" t="s">
        <v>10</v>
      </c>
      <c r="C15" s="291" t="s">
        <v>85</v>
      </c>
      <c r="D15" s="514">
        <v>43.837688675265042</v>
      </c>
      <c r="E15" s="514">
        <v>18.433952465434672</v>
      </c>
      <c r="F15" s="514">
        <v>15.52521971794749</v>
      </c>
      <c r="G15" s="514">
        <v>13.575031124452664</v>
      </c>
      <c r="H15" s="514">
        <v>11.416994355586176</v>
      </c>
      <c r="I15" s="514">
        <v>7.6923305406153766</v>
      </c>
      <c r="J15" s="514">
        <v>1.8223583059401358</v>
      </c>
      <c r="K15" s="514">
        <v>0.73012630214023411</v>
      </c>
    </row>
    <row r="16" spans="2:11" ht="14.25" x14ac:dyDescent="0.2">
      <c r="B16" s="288" t="s">
        <v>11</v>
      </c>
      <c r="C16" s="291" t="s">
        <v>85</v>
      </c>
      <c r="D16" s="514">
        <v>17.517259597480599</v>
      </c>
      <c r="E16" s="514">
        <v>7.3623633661475623</v>
      </c>
      <c r="F16" s="514">
        <v>6.2019095566226667</v>
      </c>
      <c r="G16" s="514">
        <v>5.4234591044124745</v>
      </c>
      <c r="H16" s="514">
        <v>4.5617408883036061</v>
      </c>
      <c r="I16" s="514">
        <v>3.0728285015255401</v>
      </c>
      <c r="J16" s="514">
        <v>0.72777432895722916</v>
      </c>
      <c r="K16" s="514">
        <v>0.29155643751952715</v>
      </c>
    </row>
    <row r="17" spans="2:18" ht="14.25" x14ac:dyDescent="0.2">
      <c r="B17" s="288" t="s">
        <v>12</v>
      </c>
      <c r="C17" s="291" t="s">
        <v>85</v>
      </c>
      <c r="D17" s="514">
        <v>28.479651078401158</v>
      </c>
      <c r="E17" s="514">
        <v>11.972721085843972</v>
      </c>
      <c r="F17" s="514">
        <v>10.084577541202282</v>
      </c>
      <c r="G17" s="514">
        <v>8.8183091097537574</v>
      </c>
      <c r="H17" s="514">
        <v>7.4168322861886438</v>
      </c>
      <c r="I17" s="514">
        <v>4.9965950891328292</v>
      </c>
      <c r="J17" s="514">
        <v>1.1835587376787364</v>
      </c>
      <c r="K17" s="514">
        <v>0.47417036027734788</v>
      </c>
    </row>
    <row r="18" spans="2:18" ht="14.25" x14ac:dyDescent="0.2">
      <c r="B18" s="288" t="s">
        <v>13</v>
      </c>
      <c r="C18" s="291" t="s">
        <v>85</v>
      </c>
      <c r="D18" s="514">
        <v>3.8144229877027778</v>
      </c>
      <c r="E18" s="514">
        <v>1.8516349590152164</v>
      </c>
      <c r="F18" s="514">
        <v>1.4750995540603649</v>
      </c>
      <c r="G18" s="514">
        <v>1.2500808896383035</v>
      </c>
      <c r="H18" s="514">
        <v>1.0211318859445737</v>
      </c>
      <c r="I18" s="514">
        <v>0.73430007086983951</v>
      </c>
      <c r="J18" s="514">
        <v>0.18704059426170333</v>
      </c>
      <c r="K18" s="514">
        <v>7.6647650565822539E-2</v>
      </c>
    </row>
    <row r="19" spans="2:18" ht="14.25" x14ac:dyDescent="0.2">
      <c r="B19" s="288" t="s">
        <v>14</v>
      </c>
      <c r="C19" s="291" t="s">
        <v>85</v>
      </c>
      <c r="D19" s="514">
        <v>6.6261316070626117</v>
      </c>
      <c r="E19" s="514">
        <v>2.7968761265567532</v>
      </c>
      <c r="F19" s="514">
        <v>2.3519548942686854</v>
      </c>
      <c r="G19" s="514">
        <v>2.0548224805458357</v>
      </c>
      <c r="H19" s="514">
        <v>1.7268769061422635</v>
      </c>
      <c r="I19" s="514">
        <v>1.1654767728008477</v>
      </c>
      <c r="J19" s="514">
        <v>0.27666589391105939</v>
      </c>
      <c r="K19" s="514">
        <v>0.1109188481079874</v>
      </c>
    </row>
    <row r="20" spans="2:18" ht="14.25" x14ac:dyDescent="0.2">
      <c r="B20" s="288" t="s">
        <v>15</v>
      </c>
      <c r="C20" s="291" t="s">
        <v>85</v>
      </c>
      <c r="D20" s="514">
        <v>0.40588197031573847</v>
      </c>
      <c r="E20" s="514">
        <v>0.17304745693906515</v>
      </c>
      <c r="F20" s="514">
        <v>0.14493384791578395</v>
      </c>
      <c r="G20" s="514">
        <v>0.1263475766714636</v>
      </c>
      <c r="H20" s="514">
        <v>0.10597247953630434</v>
      </c>
      <c r="I20" s="514">
        <v>7.1843673237689781E-2</v>
      </c>
      <c r="J20" s="514">
        <v>1.7145483896786905E-2</v>
      </c>
      <c r="K20" s="514">
        <v>6.8857031102122646E-3</v>
      </c>
    </row>
    <row r="21" spans="2:18" ht="14.25" x14ac:dyDescent="0.2">
      <c r="B21" s="288" t="s">
        <v>16</v>
      </c>
      <c r="C21" s="291" t="s">
        <v>85</v>
      </c>
      <c r="D21" s="514">
        <v>0.37553319688642645</v>
      </c>
      <c r="E21" s="514">
        <v>0.13647364279841837</v>
      </c>
      <c r="F21" s="514">
        <v>0.12200730038524764</v>
      </c>
      <c r="G21" s="514">
        <v>0.1113570935496926</v>
      </c>
      <c r="H21" s="514">
        <v>9.7661339575870157E-2</v>
      </c>
      <c r="I21" s="514">
        <v>7.0795718841692667E-2</v>
      </c>
      <c r="J21" s="514">
        <v>1.9465036421983311E-2</v>
      </c>
      <c r="K21" s="514">
        <v>8.9547506750770715E-3</v>
      </c>
    </row>
    <row r="22" spans="2:18" ht="15" thickBot="1" x14ac:dyDescent="0.25">
      <c r="B22" s="289" t="s">
        <v>17</v>
      </c>
      <c r="C22" s="292" t="s">
        <v>85</v>
      </c>
      <c r="D22" s="514">
        <v>438.37688675265463</v>
      </c>
      <c r="E22" s="514">
        <v>184.33952465434845</v>
      </c>
      <c r="F22" s="514">
        <v>155.25219717947638</v>
      </c>
      <c r="G22" s="514">
        <v>135.75031124452792</v>
      </c>
      <c r="H22" s="514">
        <v>114.16994355586286</v>
      </c>
      <c r="I22" s="514">
        <v>76.923305406154483</v>
      </c>
      <c r="J22" s="514">
        <v>18.223583059401527</v>
      </c>
      <c r="K22" s="514">
        <v>7.301263021402411</v>
      </c>
    </row>
    <row r="23" spans="2:18" x14ac:dyDescent="0.15">
      <c r="C23" s="17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5" spans="2:18" ht="12" thickBot="1" x14ac:dyDescent="0.2"/>
    <row r="26" spans="2:18" ht="12" thickBot="1" x14ac:dyDescent="0.2">
      <c r="B26" s="129" t="s">
        <v>426</v>
      </c>
    </row>
    <row r="28" spans="2:18" ht="12" thickBot="1" x14ac:dyDescent="0.2"/>
    <row r="29" spans="2:18" ht="13.5" thickBot="1" x14ac:dyDescent="0.25">
      <c r="B29" s="500"/>
      <c r="C29" s="499" t="s">
        <v>319</v>
      </c>
      <c r="D29" s="323" t="s">
        <v>152</v>
      </c>
      <c r="E29" s="323">
        <v>600</v>
      </c>
      <c r="F29" s="324">
        <v>800</v>
      </c>
      <c r="G29" s="324">
        <v>1000</v>
      </c>
      <c r="H29" s="324">
        <v>1300</v>
      </c>
      <c r="I29" s="324">
        <v>2100</v>
      </c>
      <c r="J29" s="324">
        <v>7200</v>
      </c>
      <c r="K29" s="325">
        <v>14600</v>
      </c>
    </row>
    <row r="30" spans="2:18" ht="12.75" x14ac:dyDescent="0.15">
      <c r="B30" s="58"/>
      <c r="C30" s="10"/>
      <c r="D30" s="326" t="s">
        <v>151</v>
      </c>
      <c r="E30" s="326" t="s">
        <v>149</v>
      </c>
      <c r="F30" s="326" t="s">
        <v>149</v>
      </c>
      <c r="G30" s="326" t="s">
        <v>149</v>
      </c>
      <c r="H30" s="326" t="s">
        <v>149</v>
      </c>
      <c r="I30" s="326" t="s">
        <v>149</v>
      </c>
      <c r="J30" s="326" t="s">
        <v>149</v>
      </c>
      <c r="K30" s="327" t="s">
        <v>149</v>
      </c>
    </row>
    <row r="31" spans="2:18" x14ac:dyDescent="0.15">
      <c r="B31" s="31" t="s">
        <v>0</v>
      </c>
      <c r="C31" s="12" t="s">
        <v>265</v>
      </c>
      <c r="D31" s="514">
        <v>0.5172555899913478</v>
      </c>
      <c r="E31" s="514">
        <v>0.22241358538378248</v>
      </c>
      <c r="F31" s="514">
        <v>0.19663723550255385</v>
      </c>
      <c r="G31" s="514">
        <v>0.17778248563424776</v>
      </c>
      <c r="H31" s="514">
        <v>0.15465588178154743</v>
      </c>
      <c r="I31" s="514">
        <v>0.10930742053838041</v>
      </c>
      <c r="J31" s="514">
        <v>2.939251738099595E-2</v>
      </c>
      <c r="K31" s="514">
        <v>1.3112569838836701E-2</v>
      </c>
    </row>
    <row r="32" spans="2:18" x14ac:dyDescent="0.15">
      <c r="B32" s="318"/>
      <c r="C32" s="319"/>
      <c r="D32" s="320"/>
      <c r="E32" s="320"/>
      <c r="F32" s="320"/>
      <c r="G32" s="320"/>
      <c r="H32" s="320"/>
      <c r="I32" s="320"/>
      <c r="J32" s="320"/>
      <c r="K32" s="321"/>
    </row>
    <row r="33" spans="2:20" x14ac:dyDescent="0.15">
      <c r="B33" s="31"/>
      <c r="C33" s="329" t="s">
        <v>262</v>
      </c>
      <c r="D33" s="694" t="s">
        <v>267</v>
      </c>
      <c r="E33" s="695"/>
      <c r="F33" s="695"/>
      <c r="G33" s="695"/>
      <c r="H33" s="695"/>
      <c r="I33" s="695"/>
      <c r="J33" s="695"/>
      <c r="K33" s="696"/>
    </row>
    <row r="34" spans="2:20" x14ac:dyDescent="0.15">
      <c r="B34" s="31"/>
      <c r="C34" s="86">
        <v>5</v>
      </c>
      <c r="D34" s="99">
        <v>10.345111799826956</v>
      </c>
      <c r="E34" s="99">
        <v>4.4482717076756497</v>
      </c>
      <c r="F34" s="99">
        <v>3.9327447100510766</v>
      </c>
      <c r="G34" s="99">
        <v>3.5556497126849549</v>
      </c>
      <c r="H34" s="99">
        <v>3.0931176356309487</v>
      </c>
      <c r="I34" s="99">
        <v>2.1861484107676086</v>
      </c>
      <c r="J34" s="99">
        <v>0.58785034761991894</v>
      </c>
      <c r="K34" s="565">
        <v>0.26225139677673404</v>
      </c>
    </row>
    <row r="35" spans="2:20" x14ac:dyDescent="0.15">
      <c r="B35" s="31"/>
      <c r="C35" s="86">
        <v>10</v>
      </c>
      <c r="D35" s="99">
        <v>5.172555899913478</v>
      </c>
      <c r="E35" s="99">
        <v>2.2241358538378249</v>
      </c>
      <c r="F35" s="99">
        <v>1.9663723550255383</v>
      </c>
      <c r="G35" s="99">
        <v>1.7778248563424774</v>
      </c>
      <c r="H35" s="99">
        <v>1.5465588178154743</v>
      </c>
      <c r="I35" s="99">
        <v>1.0930742053838043</v>
      </c>
      <c r="J35" s="99">
        <v>0.29392517380995947</v>
      </c>
      <c r="K35" s="565">
        <v>0.13112569838836702</v>
      </c>
    </row>
    <row r="36" spans="2:20" x14ac:dyDescent="0.15">
      <c r="B36" s="31"/>
      <c r="C36" s="86">
        <v>15</v>
      </c>
      <c r="D36" s="99">
        <v>3.4483705999423182</v>
      </c>
      <c r="E36" s="99">
        <v>1.482757235891883</v>
      </c>
      <c r="F36" s="99">
        <v>1.3109149033503589</v>
      </c>
      <c r="G36" s="99">
        <v>1.1852165708949849</v>
      </c>
      <c r="H36" s="99">
        <v>1.0310392118769829</v>
      </c>
      <c r="I36" s="99">
        <v>0.72871613692253612</v>
      </c>
      <c r="J36" s="99">
        <v>0.19595011587330632</v>
      </c>
      <c r="K36" s="565">
        <v>8.7417132258911331E-2</v>
      </c>
    </row>
    <row r="37" spans="2:20" x14ac:dyDescent="0.15">
      <c r="B37" s="31"/>
      <c r="C37" s="329" t="s">
        <v>266</v>
      </c>
      <c r="D37" s="86"/>
      <c r="E37" s="86"/>
      <c r="F37" s="86"/>
      <c r="G37" s="86"/>
      <c r="H37" s="86"/>
      <c r="I37" s="86"/>
      <c r="J37" s="86"/>
      <c r="K37" s="89"/>
    </row>
    <row r="38" spans="2:20" ht="12" thickBot="1" x14ac:dyDescent="0.2">
      <c r="B38" s="33"/>
      <c r="C38" s="90">
        <v>9.3000000000000007</v>
      </c>
      <c r="D38" s="328">
        <v>5.5618880644230941</v>
      </c>
      <c r="E38" s="328">
        <v>2.3915439288578759</v>
      </c>
      <c r="F38" s="328">
        <v>2.1143788763715463</v>
      </c>
      <c r="G38" s="328">
        <v>1.9116396304757821</v>
      </c>
      <c r="H38" s="328">
        <v>1.662966470769327</v>
      </c>
      <c r="I38" s="328">
        <v>1.1753486079395743</v>
      </c>
      <c r="J38" s="328">
        <v>0.31604857398920372</v>
      </c>
      <c r="K38" s="566">
        <v>0.14099537461114731</v>
      </c>
    </row>
    <row r="41" spans="2:20" ht="12" thickBot="1" x14ac:dyDescent="0.2"/>
    <row r="42" spans="2:20" ht="34.5" thickBot="1" x14ac:dyDescent="0.2">
      <c r="B42" s="129" t="s">
        <v>286</v>
      </c>
    </row>
    <row r="43" spans="2:20" x14ac:dyDescent="0.15">
      <c r="B43" s="453"/>
    </row>
    <row r="44" spans="2:20" ht="12" thickBot="1" x14ac:dyDescent="0.2">
      <c r="B44" s="370" t="s">
        <v>268</v>
      </c>
    </row>
    <row r="45" spans="2:20" ht="13.5" thickBot="1" x14ac:dyDescent="0.2">
      <c r="B45" s="501"/>
      <c r="C45" s="330"/>
      <c r="D45" s="302" t="s">
        <v>319</v>
      </c>
      <c r="E45" s="303">
        <v>600</v>
      </c>
      <c r="F45" s="302">
        <v>800</v>
      </c>
      <c r="G45" s="302">
        <v>1000</v>
      </c>
      <c r="H45" s="302">
        <v>1300</v>
      </c>
      <c r="I45" s="303">
        <v>2100</v>
      </c>
      <c r="J45" s="302">
        <v>7200</v>
      </c>
      <c r="K45" s="302">
        <v>14600</v>
      </c>
      <c r="L45" s="302"/>
      <c r="M45" s="302" t="s">
        <v>270</v>
      </c>
      <c r="N45" s="302">
        <v>400</v>
      </c>
      <c r="O45" s="303">
        <v>800</v>
      </c>
      <c r="P45" s="302">
        <v>1000</v>
      </c>
      <c r="Q45" s="302">
        <v>1300</v>
      </c>
      <c r="R45" s="302">
        <v>2100</v>
      </c>
      <c r="S45" s="303">
        <v>7200</v>
      </c>
      <c r="T45" s="304">
        <v>14600</v>
      </c>
    </row>
    <row r="46" spans="2:20" ht="14.25" thickTop="1" thickBot="1" x14ac:dyDescent="0.2">
      <c r="B46" s="502"/>
      <c r="C46" s="309"/>
      <c r="D46" s="309" t="s">
        <v>150</v>
      </c>
      <c r="E46" s="547" t="s">
        <v>149</v>
      </c>
      <c r="F46" s="309" t="s">
        <v>149</v>
      </c>
      <c r="G46" s="309" t="s">
        <v>149</v>
      </c>
      <c r="H46" s="309" t="s">
        <v>149</v>
      </c>
      <c r="I46" s="310" t="s">
        <v>149</v>
      </c>
      <c r="J46" s="309" t="s">
        <v>149</v>
      </c>
      <c r="K46" s="331" t="s">
        <v>149</v>
      </c>
      <c r="L46" s="335" t="s">
        <v>269</v>
      </c>
      <c r="M46" s="334" t="s">
        <v>150</v>
      </c>
      <c r="N46" s="309" t="s">
        <v>149</v>
      </c>
      <c r="O46" s="310" t="s">
        <v>149</v>
      </c>
      <c r="P46" s="309" t="s">
        <v>149</v>
      </c>
      <c r="Q46" s="309" t="s">
        <v>149</v>
      </c>
      <c r="R46" s="309" t="s">
        <v>149</v>
      </c>
      <c r="S46" s="310" t="s">
        <v>149</v>
      </c>
      <c r="T46" s="311" t="s">
        <v>149</v>
      </c>
    </row>
    <row r="47" spans="2:20" ht="15.75" thickTop="1" thickBot="1" x14ac:dyDescent="0.2">
      <c r="B47" s="346" t="s">
        <v>21</v>
      </c>
      <c r="C47" s="207" t="s">
        <v>85</v>
      </c>
      <c r="D47" s="514">
        <v>8.7675377350530983</v>
      </c>
      <c r="E47" s="514">
        <v>3.6867904930869702</v>
      </c>
      <c r="F47" s="514">
        <v>3.1050439435895294</v>
      </c>
      <c r="G47" s="514">
        <v>2.7150062248905606</v>
      </c>
      <c r="H47" s="514">
        <v>2.2833988711172588</v>
      </c>
      <c r="I47" s="514">
        <v>1.5384661081230906</v>
      </c>
      <c r="J47" s="514">
        <v>0.36447166118803082</v>
      </c>
      <c r="K47" s="514">
        <v>0.14602526042804831</v>
      </c>
      <c r="L47" s="336">
        <v>90</v>
      </c>
      <c r="M47" s="213">
        <v>9.741708594503443</v>
      </c>
      <c r="N47" s="207">
        <v>4.0964338812077443</v>
      </c>
      <c r="O47" s="293">
        <v>3.4500488262105882</v>
      </c>
      <c r="P47" s="207">
        <v>3.016673583211734</v>
      </c>
      <c r="Q47" s="207">
        <v>2.5371098567969543</v>
      </c>
      <c r="R47" s="207">
        <v>1.7094067868034339</v>
      </c>
      <c r="S47" s="293">
        <v>0.40496851243114534</v>
      </c>
      <c r="T47" s="208">
        <v>0.16225028936449812</v>
      </c>
    </row>
    <row r="48" spans="2:20" ht="15" thickTop="1" x14ac:dyDescent="0.15">
      <c r="B48" s="347" t="s">
        <v>22</v>
      </c>
      <c r="C48" s="180" t="s">
        <v>85</v>
      </c>
      <c r="D48" s="514">
        <v>2.5926059838415814</v>
      </c>
      <c r="E48" s="514">
        <v>0.7888724729225014</v>
      </c>
      <c r="F48" s="514">
        <v>0.71663390224365231</v>
      </c>
      <c r="G48" s="514">
        <v>0.65962988924363852</v>
      </c>
      <c r="H48" s="514">
        <v>0.58243358568570203</v>
      </c>
      <c r="I48" s="514">
        <v>0.4187680311704286</v>
      </c>
      <c r="J48" s="514">
        <v>0.11186759268653002</v>
      </c>
      <c r="K48" s="514">
        <v>5.0176140839898388E-2</v>
      </c>
      <c r="L48" s="337"/>
      <c r="M48" s="214"/>
      <c r="N48" s="180"/>
      <c r="O48" s="294"/>
      <c r="P48" s="180"/>
      <c r="Q48" s="180"/>
      <c r="R48" s="180"/>
      <c r="S48" s="294"/>
      <c r="T48" s="181"/>
    </row>
    <row r="49" spans="2:20" ht="14.25" x14ac:dyDescent="0.15">
      <c r="B49" s="348" t="s">
        <v>24</v>
      </c>
      <c r="C49" s="178" t="s">
        <v>85</v>
      </c>
      <c r="D49" s="514">
        <v>4.9716926641739505</v>
      </c>
      <c r="E49" s="514">
        <v>2.2135767074152048</v>
      </c>
      <c r="F49" s="514">
        <v>1.8224068801566751</v>
      </c>
      <c r="G49" s="514">
        <v>1.5737635096114815</v>
      </c>
      <c r="H49" s="514">
        <v>1.3085756152794348</v>
      </c>
      <c r="I49" s="514">
        <v>0.90465563984317665</v>
      </c>
      <c r="J49" s="514">
        <v>0.22081261341559952</v>
      </c>
      <c r="K49" s="514">
        <v>8.9317380320861145E-2</v>
      </c>
      <c r="L49" s="338">
        <v>2400</v>
      </c>
      <c r="M49" s="312">
        <v>0.20715386100724795</v>
      </c>
      <c r="N49" s="178">
        <v>9.2232362808966864E-2</v>
      </c>
      <c r="O49" s="295">
        <v>7.5933620006528132E-2</v>
      </c>
      <c r="P49" s="178">
        <v>6.5573479567145057E-2</v>
      </c>
      <c r="Q49" s="178">
        <v>5.4523983969976451E-2</v>
      </c>
      <c r="R49" s="178">
        <v>3.7693984993465698E-2</v>
      </c>
      <c r="S49" s="295">
        <v>9.2005255589833138E-3</v>
      </c>
      <c r="T49" s="179">
        <v>3.7215575133692142E-3</v>
      </c>
    </row>
    <row r="50" spans="2:20" ht="14.25" x14ac:dyDescent="0.15">
      <c r="B50" s="349" t="s">
        <v>25</v>
      </c>
      <c r="C50" s="183" t="s">
        <v>85</v>
      </c>
      <c r="D50" s="514">
        <v>43.837688675265042</v>
      </c>
      <c r="E50" s="514">
        <v>18.433952465434672</v>
      </c>
      <c r="F50" s="514">
        <v>15.52521971794749</v>
      </c>
      <c r="G50" s="514">
        <v>13.575031124452664</v>
      </c>
      <c r="H50" s="514">
        <v>11.416994355586176</v>
      </c>
      <c r="I50" s="514">
        <v>7.6923305406153766</v>
      </c>
      <c r="J50" s="514">
        <v>1.8223583059401358</v>
      </c>
      <c r="K50" s="514">
        <v>0.73012630214023411</v>
      </c>
      <c r="L50" s="339">
        <v>1200</v>
      </c>
      <c r="M50" s="254">
        <v>3.6531407229387538</v>
      </c>
      <c r="N50" s="183">
        <v>1.5361627054528895</v>
      </c>
      <c r="O50" s="296">
        <v>1.2937683098289574</v>
      </c>
      <c r="P50" s="183">
        <v>1.1312525937043887</v>
      </c>
      <c r="Q50" s="183">
        <v>0.95141619629884799</v>
      </c>
      <c r="R50" s="183">
        <v>0.64102754505128146</v>
      </c>
      <c r="S50" s="296">
        <v>0.15186319216167798</v>
      </c>
      <c r="T50" s="157">
        <v>6.084385851168618E-2</v>
      </c>
    </row>
    <row r="51" spans="2:20" ht="14.25" x14ac:dyDescent="0.15">
      <c r="B51" s="349" t="s">
        <v>26</v>
      </c>
      <c r="C51" s="183" t="s">
        <v>85</v>
      </c>
      <c r="D51" s="514">
        <v>17.517259597480599</v>
      </c>
      <c r="E51" s="514">
        <v>7.3623633661475623</v>
      </c>
      <c r="F51" s="514">
        <v>6.2019095566226667</v>
      </c>
      <c r="G51" s="514">
        <v>5.4234591044124745</v>
      </c>
      <c r="H51" s="514">
        <v>4.5617408883036061</v>
      </c>
      <c r="I51" s="514">
        <v>3.0728285015255401</v>
      </c>
      <c r="J51" s="514">
        <v>0.72777432895722916</v>
      </c>
      <c r="K51" s="514">
        <v>0.29155643751952715</v>
      </c>
      <c r="L51" s="340">
        <v>2700</v>
      </c>
      <c r="M51" s="254">
        <v>0.64878739249928141</v>
      </c>
      <c r="N51" s="183">
        <v>0.27268012467213193</v>
      </c>
      <c r="O51" s="296">
        <v>0.22970035394898766</v>
      </c>
      <c r="P51" s="183">
        <v>0.20086885571898055</v>
      </c>
      <c r="Q51" s="183">
        <v>0.16895336623346691</v>
      </c>
      <c r="R51" s="183">
        <v>0.11380846301946446</v>
      </c>
      <c r="S51" s="296">
        <v>2.6954604776193672E-2</v>
      </c>
      <c r="T51" s="157">
        <v>1.0798386574797302E-2</v>
      </c>
    </row>
    <row r="52" spans="2:20" ht="14.25" x14ac:dyDescent="0.15">
      <c r="B52" s="349" t="s">
        <v>27</v>
      </c>
      <c r="C52" s="183" t="s">
        <v>85</v>
      </c>
      <c r="D52" s="514">
        <v>28.479651078401158</v>
      </c>
      <c r="E52" s="514">
        <v>11.972721085843972</v>
      </c>
      <c r="F52" s="514">
        <v>10.084577541202282</v>
      </c>
      <c r="G52" s="514">
        <v>8.8183091097537574</v>
      </c>
      <c r="H52" s="514">
        <v>7.4168322861886438</v>
      </c>
      <c r="I52" s="514">
        <v>4.9965950891328292</v>
      </c>
      <c r="J52" s="514">
        <v>1.1835587376787364</v>
      </c>
      <c r="K52" s="514">
        <v>0.47417036027734788</v>
      </c>
      <c r="L52" s="340">
        <v>310</v>
      </c>
      <c r="M52" s="254">
        <v>9.1869842188390827</v>
      </c>
      <c r="N52" s="183">
        <v>3.8621680922077331</v>
      </c>
      <c r="O52" s="296">
        <v>3.2530895294200914</v>
      </c>
      <c r="P52" s="183">
        <v>2.8446158418560508</v>
      </c>
      <c r="Q52" s="183">
        <v>2.3925265439318206</v>
      </c>
      <c r="R52" s="183">
        <v>1.611804867462203</v>
      </c>
      <c r="S52" s="296">
        <v>0.38179314118668917</v>
      </c>
      <c r="T52" s="157">
        <v>0.15295818073462836</v>
      </c>
    </row>
    <row r="53" spans="2:20" ht="14.25" x14ac:dyDescent="0.15">
      <c r="B53" s="349" t="s">
        <v>28</v>
      </c>
      <c r="C53" s="183" t="s">
        <v>85</v>
      </c>
      <c r="D53" s="514">
        <v>3.8144229877027778</v>
      </c>
      <c r="E53" s="514">
        <v>1.8516349590152164</v>
      </c>
      <c r="F53" s="514">
        <v>1.4750995540603649</v>
      </c>
      <c r="G53" s="514">
        <v>1.2500808896383035</v>
      </c>
      <c r="H53" s="514">
        <v>1.0211318859445737</v>
      </c>
      <c r="I53" s="514">
        <v>0.73430007086983951</v>
      </c>
      <c r="J53" s="514">
        <v>0.18704059426170333</v>
      </c>
      <c r="K53" s="514">
        <v>7.6647650565822539E-2</v>
      </c>
      <c r="L53" s="340"/>
      <c r="M53" s="254"/>
      <c r="N53" s="183"/>
      <c r="O53" s="296"/>
      <c r="P53" s="183"/>
      <c r="Q53" s="183"/>
      <c r="R53" s="183"/>
      <c r="S53" s="296"/>
      <c r="T53" s="157"/>
    </row>
    <row r="54" spans="2:20" ht="14.25" x14ac:dyDescent="0.15">
      <c r="B54" s="349" t="s">
        <v>29</v>
      </c>
      <c r="C54" s="183" t="s">
        <v>85</v>
      </c>
      <c r="D54" s="514">
        <v>6.6261316070626117</v>
      </c>
      <c r="E54" s="514">
        <v>2.7968761265567532</v>
      </c>
      <c r="F54" s="514">
        <v>2.3519548942686854</v>
      </c>
      <c r="G54" s="514">
        <v>2.0548224805458357</v>
      </c>
      <c r="H54" s="514">
        <v>1.7268769061422635</v>
      </c>
      <c r="I54" s="514">
        <v>1.1654767728008477</v>
      </c>
      <c r="J54" s="514">
        <v>0.27666589391105939</v>
      </c>
      <c r="K54" s="514">
        <v>0.1109188481079874</v>
      </c>
      <c r="L54" s="340">
        <v>3500</v>
      </c>
      <c r="M54" s="254">
        <v>0.18931804591607462</v>
      </c>
      <c r="N54" s="183">
        <v>7.991074647305009E-2</v>
      </c>
      <c r="O54" s="296">
        <v>6.7198711264819577E-2</v>
      </c>
      <c r="P54" s="183">
        <v>5.870921372988102E-2</v>
      </c>
      <c r="Q54" s="183">
        <v>4.933934017549324E-2</v>
      </c>
      <c r="R54" s="183">
        <v>3.3299336365738508E-2</v>
      </c>
      <c r="S54" s="296">
        <v>7.9047398260302694E-3</v>
      </c>
      <c r="T54" s="157">
        <v>3.1691099459424973E-3</v>
      </c>
    </row>
    <row r="55" spans="2:20" ht="14.25" x14ac:dyDescent="0.15">
      <c r="B55" s="349" t="s">
        <v>30</v>
      </c>
      <c r="C55" s="183" t="s">
        <v>85</v>
      </c>
      <c r="D55" s="514">
        <v>0.40588197031573847</v>
      </c>
      <c r="E55" s="514">
        <v>0.17304745693906515</v>
      </c>
      <c r="F55" s="514">
        <v>0.14493384791578395</v>
      </c>
      <c r="G55" s="514">
        <v>0.1263475766714636</v>
      </c>
      <c r="H55" s="514">
        <v>0.10597247953630434</v>
      </c>
      <c r="I55" s="514">
        <v>7.1843673237689781E-2</v>
      </c>
      <c r="J55" s="514">
        <v>1.7145483896786905E-2</v>
      </c>
      <c r="K55" s="514">
        <v>6.8857031102122646E-3</v>
      </c>
      <c r="L55" s="340"/>
      <c r="M55" s="254"/>
      <c r="N55" s="183"/>
      <c r="O55" s="296"/>
      <c r="P55" s="183"/>
      <c r="Q55" s="183"/>
      <c r="R55" s="183"/>
      <c r="S55" s="296"/>
      <c r="T55" s="157"/>
    </row>
    <row r="56" spans="2:20" ht="14.25" x14ac:dyDescent="0.15">
      <c r="B56" s="349" t="s">
        <v>31</v>
      </c>
      <c r="C56" s="183" t="s">
        <v>85</v>
      </c>
      <c r="D56" s="514">
        <v>0.37553319688642645</v>
      </c>
      <c r="E56" s="514">
        <v>0.13647364279841837</v>
      </c>
      <c r="F56" s="514">
        <v>0.12200730038524764</v>
      </c>
      <c r="G56" s="514">
        <v>0.1113570935496926</v>
      </c>
      <c r="H56" s="514">
        <v>9.7661339575870157E-2</v>
      </c>
      <c r="I56" s="514">
        <v>7.0795718841692667E-2</v>
      </c>
      <c r="J56" s="514">
        <v>1.9465036421983311E-2</v>
      </c>
      <c r="K56" s="514">
        <v>8.9547506750770715E-3</v>
      </c>
      <c r="L56" s="340">
        <v>80</v>
      </c>
      <c r="M56" s="254">
        <v>0.46941649610803304</v>
      </c>
      <c r="N56" s="183">
        <v>0.17059205349802295</v>
      </c>
      <c r="O56" s="296">
        <v>0.15250912548155954</v>
      </c>
      <c r="P56" s="183">
        <v>0.13919636693711573</v>
      </c>
      <c r="Q56" s="183">
        <v>0.12207667446983769</v>
      </c>
      <c r="R56" s="183">
        <v>8.8494648552115834E-2</v>
      </c>
      <c r="S56" s="296">
        <v>2.433129552747914E-2</v>
      </c>
      <c r="T56" s="157">
        <v>1.1193438343846339E-2</v>
      </c>
    </row>
    <row r="57" spans="2:20" ht="15" thickBot="1" x14ac:dyDescent="0.2">
      <c r="B57" s="350" t="s">
        <v>32</v>
      </c>
      <c r="C57" s="103" t="s">
        <v>85</v>
      </c>
      <c r="D57" s="514">
        <v>438.37688675265463</v>
      </c>
      <c r="E57" s="514">
        <v>184.33952465434845</v>
      </c>
      <c r="F57" s="514">
        <v>155.25219717947638</v>
      </c>
      <c r="G57" s="514">
        <v>135.75031124452792</v>
      </c>
      <c r="H57" s="514">
        <v>114.16994355586286</v>
      </c>
      <c r="I57" s="514">
        <v>76.923305406154483</v>
      </c>
      <c r="J57" s="514">
        <v>18.223583059401527</v>
      </c>
      <c r="K57" s="514">
        <v>7.301263021402411</v>
      </c>
      <c r="L57" s="503">
        <v>7000</v>
      </c>
      <c r="M57" s="313">
        <v>6.2625269536093517</v>
      </c>
      <c r="N57" s="103">
        <v>2.6334217807764064</v>
      </c>
      <c r="O57" s="297">
        <v>2.2178885311353769</v>
      </c>
      <c r="P57" s="103">
        <v>1.9392901606361133</v>
      </c>
      <c r="Q57" s="103">
        <v>1.6309991936551838</v>
      </c>
      <c r="R57" s="103">
        <v>1.0989043629450641</v>
      </c>
      <c r="S57" s="297">
        <v>0.26033690084859323</v>
      </c>
      <c r="T57" s="184">
        <v>0.10430375744860587</v>
      </c>
    </row>
    <row r="58" spans="2:20" ht="1.5" customHeight="1" x14ac:dyDescent="0.15"/>
    <row r="63" spans="2:20" ht="12" thickBot="1" x14ac:dyDescent="0.2">
      <c r="L63" s="72"/>
    </row>
    <row r="64" spans="2:20" x14ac:dyDescent="0.15">
      <c r="B64" s="377" t="s">
        <v>263</v>
      </c>
      <c r="C64" s="96"/>
      <c r="D64" s="97"/>
    </row>
    <row r="65" spans="2:24" x14ac:dyDescent="0.15">
      <c r="B65" s="280" t="s">
        <v>70</v>
      </c>
      <c r="C65" s="86">
        <v>1500</v>
      </c>
      <c r="D65" s="89" t="s">
        <v>71</v>
      </c>
    </row>
    <row r="66" spans="2:24" x14ac:dyDescent="0.15">
      <c r="B66" s="280" t="s">
        <v>72</v>
      </c>
      <c r="C66" s="86">
        <v>90</v>
      </c>
      <c r="D66" s="89" t="s">
        <v>73</v>
      </c>
    </row>
    <row r="67" spans="2:24" x14ac:dyDescent="0.15">
      <c r="B67" s="280" t="s">
        <v>74</v>
      </c>
      <c r="C67" s="86">
        <v>1350</v>
      </c>
      <c r="D67" s="89" t="s">
        <v>75</v>
      </c>
    </row>
    <row r="68" spans="2:24" ht="12" thickBot="1" x14ac:dyDescent="0.2">
      <c r="B68" s="504" t="s">
        <v>352</v>
      </c>
      <c r="C68" s="90">
        <v>135</v>
      </c>
      <c r="D68" s="98" t="s">
        <v>76</v>
      </c>
    </row>
    <row r="70" spans="2:24" x14ac:dyDescent="0.15">
      <c r="C70" s="16"/>
    </row>
    <row r="71" spans="2:24" ht="12" thickBot="1" x14ac:dyDescent="0.2">
      <c r="C71" s="16"/>
    </row>
    <row r="72" spans="2:24" ht="68.25" thickBot="1" x14ac:dyDescent="0.2">
      <c r="B72" s="129" t="s">
        <v>469</v>
      </c>
      <c r="C72" s="16"/>
    </row>
    <row r="73" spans="2:24" x14ac:dyDescent="0.15">
      <c r="C73" s="16"/>
    </row>
    <row r="74" spans="2:24" x14ac:dyDescent="0.15">
      <c r="C74" s="16"/>
    </row>
    <row r="75" spans="2:24" ht="12" thickBot="1" x14ac:dyDescent="0.2"/>
    <row r="76" spans="2:24" ht="12" thickBot="1" x14ac:dyDescent="0.2">
      <c r="B76" s="511" t="s">
        <v>470</v>
      </c>
      <c r="C76" s="370"/>
    </row>
    <row r="77" spans="2:24" ht="12" thickBot="1" x14ac:dyDescent="0.2"/>
    <row r="78" spans="2:24" ht="14.25" thickTop="1" thickBot="1" x14ac:dyDescent="0.2">
      <c r="B78" s="343"/>
      <c r="C78" s="302"/>
      <c r="D78" s="303" t="s">
        <v>319</v>
      </c>
      <c r="E78" s="302">
        <v>600</v>
      </c>
      <c r="F78" s="302">
        <v>800</v>
      </c>
      <c r="G78" s="302">
        <v>1000</v>
      </c>
      <c r="H78" s="302">
        <v>1300</v>
      </c>
      <c r="I78" s="302">
        <v>2100</v>
      </c>
      <c r="J78" s="303">
        <v>7200</v>
      </c>
      <c r="K78" s="360">
        <v>14600</v>
      </c>
      <c r="L78" s="330" t="s">
        <v>167</v>
      </c>
      <c r="M78" s="302" t="s">
        <v>177</v>
      </c>
      <c r="N78" s="303" t="s">
        <v>178</v>
      </c>
      <c r="O78" s="302" t="s">
        <v>99</v>
      </c>
      <c r="P78" s="303" t="s">
        <v>271</v>
      </c>
      <c r="Q78" s="688" t="s">
        <v>473</v>
      </c>
      <c r="R78" s="506"/>
      <c r="S78" s="507"/>
      <c r="T78" s="508"/>
      <c r="U78" s="509"/>
      <c r="V78" s="506"/>
      <c r="W78" s="507"/>
      <c r="X78" s="510"/>
    </row>
    <row r="79" spans="2:24" ht="39.75" thickTop="1" thickBot="1" x14ac:dyDescent="0.2">
      <c r="B79" s="344"/>
      <c r="C79" s="331"/>
      <c r="D79" s="361" t="s">
        <v>150</v>
      </c>
      <c r="E79" s="309" t="s">
        <v>149</v>
      </c>
      <c r="F79" s="309" t="s">
        <v>149</v>
      </c>
      <c r="G79" s="309" t="s">
        <v>149</v>
      </c>
      <c r="H79" s="309" t="s">
        <v>149</v>
      </c>
      <c r="I79" s="309" t="s">
        <v>149</v>
      </c>
      <c r="J79" s="310" t="s">
        <v>149</v>
      </c>
      <c r="K79" s="331" t="s">
        <v>149</v>
      </c>
      <c r="L79" s="354"/>
      <c r="M79" s="334"/>
      <c r="N79" s="310"/>
      <c r="O79" s="309"/>
      <c r="P79" s="331"/>
      <c r="Q79" s="351" t="s">
        <v>177</v>
      </c>
      <c r="R79" s="342" t="s">
        <v>178</v>
      </c>
      <c r="S79" s="341" t="s">
        <v>99</v>
      </c>
      <c r="T79" s="352" t="s">
        <v>271</v>
      </c>
      <c r="U79" s="351" t="s">
        <v>177</v>
      </c>
      <c r="V79" s="352" t="s">
        <v>178</v>
      </c>
      <c r="W79" s="351" t="s">
        <v>99</v>
      </c>
      <c r="X79" s="345" t="s">
        <v>271</v>
      </c>
    </row>
    <row r="80" spans="2:24" ht="12.75" thickTop="1" thickBot="1" x14ac:dyDescent="0.2">
      <c r="B80" s="346" t="s">
        <v>21</v>
      </c>
      <c r="C80" s="353" t="s">
        <v>167</v>
      </c>
      <c r="D80" s="505">
        <v>6.4944723963356285E-5</v>
      </c>
      <c r="E80" s="168">
        <v>2.7309559208051642E-5</v>
      </c>
      <c r="F80" s="168">
        <v>2.3000325508070588E-5</v>
      </c>
      <c r="G80" s="168">
        <v>2.011115722141156E-5</v>
      </c>
      <c r="H80" s="168">
        <v>1.6914065711979695E-5</v>
      </c>
      <c r="I80" s="168">
        <v>1.1396045245356226E-5</v>
      </c>
      <c r="J80" s="168">
        <v>2.6997900828743025E-6</v>
      </c>
      <c r="K80" s="168">
        <v>1.0816685957633207E-6</v>
      </c>
      <c r="L80" s="355" t="s">
        <v>21</v>
      </c>
      <c r="M80" s="213">
        <v>0.5</v>
      </c>
      <c r="N80" s="293">
        <v>5</v>
      </c>
      <c r="O80" s="207">
        <v>1.1499999999999999</v>
      </c>
      <c r="P80" s="219">
        <v>0.17599999999999999</v>
      </c>
      <c r="Q80" s="213">
        <v>5.4619118416103282E-3</v>
      </c>
      <c r="R80" s="293">
        <v>5.4619118416103279E-4</v>
      </c>
      <c r="S80" s="207">
        <v>2.3747442789610125E-3</v>
      </c>
      <c r="T80" s="219">
        <v>1.5516795004574797E-2</v>
      </c>
      <c r="U80" s="213">
        <v>1.2988944792671257E-2</v>
      </c>
      <c r="V80" s="293">
        <v>1.2988944792671256E-3</v>
      </c>
      <c r="W80" s="207">
        <v>5.6473673011614165E-3</v>
      </c>
      <c r="X80" s="208">
        <v>3.6900411342816075E-2</v>
      </c>
    </row>
    <row r="81" spans="2:24" ht="12" thickBot="1" x14ac:dyDescent="0.2">
      <c r="B81" s="347" t="s">
        <v>22</v>
      </c>
      <c r="C81" s="353" t="s">
        <v>167</v>
      </c>
      <c r="D81" s="505">
        <v>1.92044887691969E-5</v>
      </c>
      <c r="E81" s="168">
        <v>5.8434997994259363E-6</v>
      </c>
      <c r="F81" s="168">
        <v>5.3083992758789058E-6</v>
      </c>
      <c r="G81" s="168">
        <v>4.8861473277306556E-6</v>
      </c>
      <c r="H81" s="168">
        <v>4.3143228569311258E-6</v>
      </c>
      <c r="I81" s="168">
        <v>3.1019854160772491E-6</v>
      </c>
      <c r="J81" s="168">
        <v>8.2864883471503716E-7</v>
      </c>
      <c r="K81" s="168">
        <v>3.7167511733258063E-7</v>
      </c>
      <c r="L81" s="356" t="s">
        <v>22</v>
      </c>
      <c r="M81" s="214">
        <v>1</v>
      </c>
      <c r="N81" s="294">
        <v>3</v>
      </c>
      <c r="O81" s="180">
        <v>6.6</v>
      </c>
      <c r="P81" s="220">
        <v>3.5999999999999997E-2</v>
      </c>
      <c r="Q81" s="214">
        <v>5.8434997994259361E-4</v>
      </c>
      <c r="R81" s="294">
        <v>9.1031864026838803E-4</v>
      </c>
      <c r="S81" s="180">
        <v>4.1378120012199461E-4</v>
      </c>
      <c r="T81" s="220">
        <v>1.6231943887294268E-2</v>
      </c>
      <c r="U81" s="214">
        <v>1.92044887691969E-3</v>
      </c>
      <c r="V81" s="294">
        <v>6.4014962563989667E-4</v>
      </c>
      <c r="W81" s="180">
        <v>2.9097710256358939E-4</v>
      </c>
      <c r="X81" s="181">
        <v>5.3345802136658058E-2</v>
      </c>
    </row>
    <row r="82" spans="2:24" ht="12" thickBot="1" x14ac:dyDescent="0.2">
      <c r="B82" s="348" t="s">
        <v>24</v>
      </c>
      <c r="C82" s="353" t="s">
        <v>167</v>
      </c>
      <c r="D82" s="505">
        <v>3.6827353067955194E-5</v>
      </c>
      <c r="E82" s="168">
        <v>1.639686449937189E-5</v>
      </c>
      <c r="F82" s="168">
        <v>1.3499310223382778E-5</v>
      </c>
      <c r="G82" s="168">
        <v>1.1657507478603567E-5</v>
      </c>
      <c r="H82" s="168">
        <v>9.6931527057735906E-6</v>
      </c>
      <c r="I82" s="168">
        <v>6.7011528877272347E-6</v>
      </c>
      <c r="J82" s="168">
        <v>1.6356489882637001E-6</v>
      </c>
      <c r="K82" s="168">
        <v>6.6161022459897149E-7</v>
      </c>
      <c r="L82" s="357" t="s">
        <v>24</v>
      </c>
      <c r="M82" s="312">
        <v>20</v>
      </c>
      <c r="N82" s="295"/>
      <c r="O82" s="178">
        <v>64</v>
      </c>
      <c r="P82" s="332">
        <v>10.7</v>
      </c>
      <c r="Q82" s="312">
        <v>8.1984322496859438E-5</v>
      </c>
      <c r="R82" s="295"/>
      <c r="S82" s="178">
        <v>4.2671186262580689E-5</v>
      </c>
      <c r="T82" s="332">
        <v>1.5324172429319522E-4</v>
      </c>
      <c r="U82" s="312">
        <v>1.8413676533977598E-4</v>
      </c>
      <c r="V82" s="295"/>
      <c r="W82" s="178">
        <v>5.7542739168679992E-5</v>
      </c>
      <c r="X82" s="179">
        <v>3.441808697939738E-4</v>
      </c>
    </row>
    <row r="83" spans="2:24" ht="12" thickBot="1" x14ac:dyDescent="0.2">
      <c r="B83" s="349" t="s">
        <v>25</v>
      </c>
      <c r="C83" s="353" t="s">
        <v>167</v>
      </c>
      <c r="D83" s="505">
        <v>3.247236198167781E-4</v>
      </c>
      <c r="E83" s="168">
        <v>1.3654779604025684E-4</v>
      </c>
      <c r="F83" s="168">
        <v>1.1500162754035177E-4</v>
      </c>
      <c r="G83" s="168">
        <v>1.0055578610705677E-4</v>
      </c>
      <c r="H83" s="168">
        <v>8.4570328559897603E-5</v>
      </c>
      <c r="I83" s="168">
        <v>5.6980226226780568E-5</v>
      </c>
      <c r="J83" s="168">
        <v>1.3498950414371376E-5</v>
      </c>
      <c r="K83" s="168">
        <v>5.4083429788165493E-6</v>
      </c>
      <c r="L83" s="358" t="s">
        <v>25</v>
      </c>
      <c r="M83" s="254">
        <v>500</v>
      </c>
      <c r="N83" s="296">
        <v>1000</v>
      </c>
      <c r="O83" s="183">
        <v>40</v>
      </c>
      <c r="P83" s="333">
        <v>7.7</v>
      </c>
      <c r="Q83" s="254">
        <v>2.7309559208051368E-5</v>
      </c>
      <c r="R83" s="296">
        <v>2.7309559208051641E-6</v>
      </c>
      <c r="S83" s="183">
        <v>6.8273898020129099E-5</v>
      </c>
      <c r="T83" s="333">
        <v>1.7733480005228161E-3</v>
      </c>
      <c r="U83" s="254">
        <v>6.4944723963355621E-5</v>
      </c>
      <c r="V83" s="296">
        <v>3.247236198167781E-5</v>
      </c>
      <c r="W83" s="183">
        <v>8.1180904954194534E-4</v>
      </c>
      <c r="X83" s="157">
        <v>4.2171898677503651E-3</v>
      </c>
    </row>
    <row r="84" spans="2:24" ht="12" thickBot="1" x14ac:dyDescent="0.2">
      <c r="B84" s="349" t="s">
        <v>26</v>
      </c>
      <c r="C84" s="353" t="s">
        <v>167</v>
      </c>
      <c r="D84" s="505">
        <v>1.2975747849985629E-4</v>
      </c>
      <c r="E84" s="168">
        <v>5.4536024934426385E-5</v>
      </c>
      <c r="F84" s="168">
        <v>4.594007078979753E-5</v>
      </c>
      <c r="G84" s="168">
        <v>4.0173771143796107E-5</v>
      </c>
      <c r="H84" s="168">
        <v>3.379067324669338E-5</v>
      </c>
      <c r="I84" s="168">
        <v>2.2761692603892889E-5</v>
      </c>
      <c r="J84" s="168">
        <v>5.3909209552387339E-6</v>
      </c>
      <c r="K84" s="168">
        <v>2.1596773149594604E-6</v>
      </c>
      <c r="L84" s="358" t="s">
        <v>26</v>
      </c>
      <c r="M84" s="254">
        <v>30</v>
      </c>
      <c r="N84" s="296">
        <v>30</v>
      </c>
      <c r="O84" s="183">
        <v>23.75</v>
      </c>
      <c r="P84" s="333">
        <v>5.6</v>
      </c>
      <c r="Q84" s="254">
        <v>1.8178674978142127E-4</v>
      </c>
      <c r="R84" s="296">
        <v>9.1031864026838808E-5</v>
      </c>
      <c r="S84" s="183">
        <v>1.1498761771811218E-4</v>
      </c>
      <c r="T84" s="333">
        <v>9.7385758811475694E-4</v>
      </c>
      <c r="U84" s="254">
        <v>4.3252492833285427E-4</v>
      </c>
      <c r="V84" s="296">
        <v>4.3252492833285427E-4</v>
      </c>
      <c r="W84" s="183">
        <v>5.4634727789413173E-4</v>
      </c>
      <c r="X84" s="157">
        <v>2.3170978303545765E-3</v>
      </c>
    </row>
    <row r="85" spans="2:24" ht="12" thickBot="1" x14ac:dyDescent="0.2">
      <c r="B85" s="349" t="s">
        <v>27</v>
      </c>
      <c r="C85" s="353" t="s">
        <v>167</v>
      </c>
      <c r="D85" s="505">
        <v>2.109603783585271E-4</v>
      </c>
      <c r="E85" s="168">
        <v>8.8686822858103484E-5</v>
      </c>
      <c r="F85" s="168">
        <v>7.4700574379276156E-5</v>
      </c>
      <c r="G85" s="168">
        <v>6.5320808220398205E-5</v>
      </c>
      <c r="H85" s="168">
        <v>5.4939498416212176E-5</v>
      </c>
      <c r="I85" s="168">
        <v>3.7011815475057993E-5</v>
      </c>
      <c r="J85" s="168">
        <v>8.7671017605832321E-6</v>
      </c>
      <c r="K85" s="168">
        <v>3.5123730390914658E-6</v>
      </c>
      <c r="L85" s="358" t="s">
        <v>27</v>
      </c>
      <c r="M85" s="254">
        <v>40</v>
      </c>
      <c r="N85" s="296">
        <v>400</v>
      </c>
      <c r="O85" s="183">
        <v>166</v>
      </c>
      <c r="P85" s="333">
        <v>11.2</v>
      </c>
      <c r="Q85" s="254">
        <v>2.217170571452587E-4</v>
      </c>
      <c r="R85" s="296">
        <v>6.8273898020129106E-6</v>
      </c>
      <c r="S85" s="183">
        <v>1.6451541691597376E-5</v>
      </c>
      <c r="T85" s="333">
        <v>7.9184663266163827E-4</v>
      </c>
      <c r="U85" s="254">
        <v>5.2740094589631779E-4</v>
      </c>
      <c r="V85" s="296">
        <v>5.2740094589631781E-5</v>
      </c>
      <c r="W85" s="183">
        <v>1.2708456527622114E-4</v>
      </c>
      <c r="X85" s="157">
        <v>1.8835748067725637E-3</v>
      </c>
    </row>
    <row r="86" spans="2:24" ht="12" thickBot="1" x14ac:dyDescent="0.2">
      <c r="B86" s="349" t="s">
        <v>28</v>
      </c>
      <c r="C86" s="353" t="s">
        <v>167</v>
      </c>
      <c r="D86" s="505">
        <v>2.8254985094094649E-5</v>
      </c>
      <c r="E86" s="168">
        <v>1.3715814511223825E-5</v>
      </c>
      <c r="F86" s="168">
        <v>1.092666336341011E-5</v>
      </c>
      <c r="G86" s="168">
        <v>9.2598584417652117E-6</v>
      </c>
      <c r="H86" s="168">
        <v>7.5639398958857314E-6</v>
      </c>
      <c r="I86" s="168">
        <v>5.4392597842210336E-6</v>
      </c>
      <c r="J86" s="168">
        <v>1.3854858834200246E-6</v>
      </c>
      <c r="K86" s="168">
        <v>5.6776037456164841E-7</v>
      </c>
      <c r="L86" s="358" t="s">
        <v>28</v>
      </c>
      <c r="M86" s="254"/>
      <c r="N86" s="296"/>
      <c r="O86" s="183">
        <v>130</v>
      </c>
      <c r="P86" s="333"/>
      <c r="Q86" s="254"/>
      <c r="R86" s="296"/>
      <c r="S86" s="183">
        <v>2.1007353236962799E-5</v>
      </c>
      <c r="T86" s="333"/>
      <c r="U86" s="254"/>
      <c r="V86" s="296"/>
      <c r="W86" s="183">
        <v>2.1734603918534344E-5</v>
      </c>
      <c r="X86" s="157"/>
    </row>
    <row r="87" spans="2:24" ht="12" thickBot="1" x14ac:dyDescent="0.2">
      <c r="B87" s="349" t="s">
        <v>29</v>
      </c>
      <c r="C87" s="353" t="s">
        <v>167</v>
      </c>
      <c r="D87" s="505">
        <v>4.9082456348611937E-5</v>
      </c>
      <c r="E87" s="168">
        <v>2.0717600937457431E-5</v>
      </c>
      <c r="F87" s="168">
        <v>1.7421888105693968E-5</v>
      </c>
      <c r="G87" s="168">
        <v>1.5220907263302486E-5</v>
      </c>
      <c r="H87" s="168">
        <v>1.2791680786238989E-5</v>
      </c>
      <c r="I87" s="168">
        <v>8.633161280006279E-6</v>
      </c>
      <c r="J87" s="168">
        <v>2.0493769919337732E-6</v>
      </c>
      <c r="K87" s="168">
        <v>8.2162109709620301E-7</v>
      </c>
      <c r="L87" s="358" t="s">
        <v>29</v>
      </c>
      <c r="M87" s="254">
        <v>20</v>
      </c>
      <c r="N87" s="296">
        <v>20</v>
      </c>
      <c r="O87" s="183">
        <v>12</v>
      </c>
      <c r="P87" s="333">
        <v>3.5</v>
      </c>
      <c r="Q87" s="254">
        <v>1.0358800468728715E-4</v>
      </c>
      <c r="R87" s="296">
        <v>1.365477960402582E-4</v>
      </c>
      <c r="S87" s="183">
        <v>2.2757966006709701E-4</v>
      </c>
      <c r="T87" s="333">
        <v>5.9193145535592665E-4</v>
      </c>
      <c r="U87" s="254">
        <v>2.4541228174305968E-4</v>
      </c>
      <c r="V87" s="296">
        <v>2.4541228174305968E-4</v>
      </c>
      <c r="W87" s="183">
        <v>4.0902046957176614E-4</v>
      </c>
      <c r="X87" s="157">
        <v>1.4023558956746268E-3</v>
      </c>
    </row>
    <row r="88" spans="2:24" ht="12" thickBot="1" x14ac:dyDescent="0.2">
      <c r="B88" s="349" t="s">
        <v>30</v>
      </c>
      <c r="C88" s="353" t="s">
        <v>167</v>
      </c>
      <c r="D88" s="505">
        <v>3.0065331134499148E-6</v>
      </c>
      <c r="E88" s="168">
        <v>1.2818330143634456E-6</v>
      </c>
      <c r="F88" s="168">
        <v>1.0735840586354367E-6</v>
      </c>
      <c r="G88" s="168">
        <v>9.3590797534417483E-7</v>
      </c>
      <c r="H88" s="168">
        <v>7.8498132989855069E-7</v>
      </c>
      <c r="I88" s="168">
        <v>5.3217535731622062E-7</v>
      </c>
      <c r="J88" s="168">
        <v>1.2700358442064372E-7</v>
      </c>
      <c r="K88" s="168">
        <v>5.1005208223794548E-8</v>
      </c>
      <c r="L88" s="358" t="s">
        <v>30</v>
      </c>
      <c r="M88" s="254">
        <v>5</v>
      </c>
      <c r="N88" s="296"/>
      <c r="O88" s="183"/>
      <c r="P88" s="333"/>
      <c r="Q88" s="254">
        <v>2.5636660287268912E-5</v>
      </c>
      <c r="R88" s="296"/>
      <c r="S88" s="183"/>
      <c r="T88" s="333"/>
      <c r="U88" s="254">
        <v>6.013066226899829E-5</v>
      </c>
      <c r="V88" s="296"/>
      <c r="W88" s="183"/>
      <c r="X88" s="157"/>
    </row>
    <row r="89" spans="2:24" ht="12" thickBot="1" x14ac:dyDescent="0.2">
      <c r="B89" s="349" t="s">
        <v>31</v>
      </c>
      <c r="C89" s="353" t="s">
        <v>167</v>
      </c>
      <c r="D89" s="505">
        <v>2.7817273843438994E-6</v>
      </c>
      <c r="E89" s="168">
        <v>1.0109158725808767E-6</v>
      </c>
      <c r="F89" s="168">
        <v>9.03757780631464E-7</v>
      </c>
      <c r="G89" s="168">
        <v>8.2486735962735263E-7</v>
      </c>
      <c r="H89" s="168">
        <v>7.2341733019163083E-7</v>
      </c>
      <c r="I89" s="168">
        <v>5.2441273216068642E-7</v>
      </c>
      <c r="J89" s="168">
        <v>1.4418545497765413E-7</v>
      </c>
      <c r="K89" s="168">
        <v>6.6331486482052382E-8</v>
      </c>
      <c r="L89" s="358" t="s">
        <v>31</v>
      </c>
      <c r="M89" s="254">
        <v>20</v>
      </c>
      <c r="N89" s="296"/>
      <c r="O89" s="183"/>
      <c r="P89" s="333"/>
      <c r="Q89" s="254">
        <v>5.0545793629043832E-6</v>
      </c>
      <c r="R89" s="296"/>
      <c r="S89" s="183"/>
      <c r="T89" s="333"/>
      <c r="U89" s="254">
        <v>1.3908636921719497E-5</v>
      </c>
      <c r="V89" s="296"/>
      <c r="W89" s="183"/>
      <c r="X89" s="157"/>
    </row>
    <row r="90" spans="2:24" ht="12" thickBot="1" x14ac:dyDescent="0.2">
      <c r="B90" s="350" t="s">
        <v>32</v>
      </c>
      <c r="C90" s="353" t="s">
        <v>167</v>
      </c>
      <c r="D90" s="505">
        <v>3.2472361981678122E-3</v>
      </c>
      <c r="E90" s="168">
        <v>1.365477960402581E-3</v>
      </c>
      <c r="F90" s="168">
        <v>1.1500162754035288E-3</v>
      </c>
      <c r="G90" s="168">
        <v>1.0055578610705771E-3</v>
      </c>
      <c r="H90" s="168">
        <v>8.4570328559898408E-4</v>
      </c>
      <c r="I90" s="168">
        <v>5.6980226226781099E-4</v>
      </c>
      <c r="J90" s="168">
        <v>1.3498950414371502E-4</v>
      </c>
      <c r="K90" s="168">
        <v>5.4083429788166005E-5</v>
      </c>
      <c r="L90" s="359" t="s">
        <v>32</v>
      </c>
      <c r="M90" s="313">
        <v>500</v>
      </c>
      <c r="N90" s="297">
        <v>1000</v>
      </c>
      <c r="O90" s="103">
        <v>55.1</v>
      </c>
      <c r="P90" s="353">
        <v>29</v>
      </c>
      <c r="Q90" s="313">
        <v>2.7309559208051618E-4</v>
      </c>
      <c r="R90" s="297">
        <v>2.7309559208051641E-6</v>
      </c>
      <c r="S90" s="103">
        <v>4.9563628326772488E-5</v>
      </c>
      <c r="T90" s="353">
        <v>4.7085446910433825E-3</v>
      </c>
      <c r="U90" s="313">
        <v>6.4944723963356239E-4</v>
      </c>
      <c r="V90" s="297">
        <v>3.2472361981678119E-4</v>
      </c>
      <c r="W90" s="103">
        <v>5.8933506318835068E-3</v>
      </c>
      <c r="X90" s="184">
        <v>1.1197366200578663E-2</v>
      </c>
    </row>
    <row r="91" spans="2:24" x14ac:dyDescent="0.15">
      <c r="B91" s="315"/>
      <c r="C91" s="315"/>
      <c r="D91" s="512"/>
      <c r="E91" s="512"/>
      <c r="F91" s="512"/>
      <c r="G91" s="512"/>
      <c r="H91" s="512"/>
      <c r="I91" s="512"/>
      <c r="J91" s="512"/>
      <c r="K91" s="512"/>
      <c r="L91" s="315"/>
      <c r="M91" s="315"/>
      <c r="N91" s="315"/>
      <c r="O91" s="315"/>
      <c r="P91" s="315"/>
      <c r="Q91" s="315"/>
      <c r="R91" s="315"/>
      <c r="S91" s="315"/>
      <c r="T91" s="315"/>
      <c r="U91" s="315"/>
      <c r="V91" s="315"/>
      <c r="W91" s="315"/>
      <c r="X91" s="315"/>
    </row>
    <row r="92" spans="2:24" x14ac:dyDescent="0.15">
      <c r="B92" s="315"/>
      <c r="C92" s="315"/>
      <c r="D92" s="512"/>
      <c r="E92" s="512"/>
      <c r="F92" s="512"/>
      <c r="G92" s="512"/>
      <c r="H92" s="512"/>
      <c r="I92" s="512"/>
      <c r="J92" s="512"/>
      <c r="K92" s="512"/>
      <c r="L92" s="315"/>
      <c r="M92" s="315"/>
      <c r="N92" s="315"/>
      <c r="O92" s="315"/>
      <c r="P92" s="315"/>
      <c r="Q92" s="315"/>
      <c r="R92" s="315"/>
      <c r="S92" s="315"/>
      <c r="T92" s="315"/>
      <c r="U92" s="315"/>
      <c r="V92" s="315"/>
      <c r="W92" s="315"/>
      <c r="X92" s="315"/>
    </row>
    <row r="93" spans="2:24" x14ac:dyDescent="0.15">
      <c r="B93" s="315"/>
      <c r="C93" s="315"/>
      <c r="D93" s="512"/>
      <c r="E93" s="512"/>
      <c r="F93" s="512"/>
      <c r="G93" s="512"/>
      <c r="H93" s="512"/>
      <c r="I93" s="512"/>
      <c r="J93" s="512"/>
      <c r="K93" s="512"/>
      <c r="L93" s="315"/>
      <c r="M93" s="315"/>
      <c r="N93" s="315"/>
      <c r="O93" s="315"/>
      <c r="P93" s="315"/>
      <c r="Q93" s="315"/>
      <c r="R93" s="315"/>
      <c r="S93" s="315"/>
      <c r="T93" s="315"/>
      <c r="U93" s="315"/>
      <c r="V93" s="315"/>
      <c r="W93" s="315"/>
      <c r="X93" s="315"/>
    </row>
    <row r="94" spans="2:24" x14ac:dyDescent="0.15">
      <c r="B94" s="315"/>
      <c r="C94" s="315"/>
      <c r="D94" s="512"/>
      <c r="E94" s="512"/>
      <c r="F94" s="512"/>
      <c r="G94" s="512"/>
      <c r="H94" s="512"/>
      <c r="I94" s="512"/>
      <c r="J94" s="512"/>
      <c r="K94" s="512"/>
      <c r="L94" s="315"/>
      <c r="M94" s="315"/>
      <c r="N94" s="315"/>
      <c r="O94" s="315"/>
      <c r="P94" s="315"/>
      <c r="Q94" s="315"/>
      <c r="R94" s="315"/>
      <c r="S94" s="315"/>
      <c r="T94" s="315"/>
      <c r="U94" s="315"/>
      <c r="V94" s="315"/>
      <c r="W94" s="315"/>
      <c r="X94" s="315"/>
    </row>
    <row r="95" spans="2:24" ht="12" thickBot="1" x14ac:dyDescent="0.2">
      <c r="B95" s="315"/>
      <c r="C95" s="315"/>
      <c r="D95" s="512"/>
      <c r="E95" s="512"/>
      <c r="F95" s="512"/>
      <c r="G95" s="512"/>
      <c r="H95" s="512"/>
      <c r="I95" s="512"/>
      <c r="J95" s="512"/>
      <c r="K95" s="512"/>
      <c r="L95" s="315"/>
      <c r="M95" s="315"/>
      <c r="N95" s="315"/>
      <c r="O95" s="315"/>
      <c r="P95" s="315"/>
      <c r="Q95" s="244"/>
      <c r="R95" s="315"/>
      <c r="S95" s="315"/>
      <c r="T95" s="315"/>
      <c r="U95" s="315"/>
      <c r="V95" s="315"/>
      <c r="W95" s="315"/>
      <c r="X95" s="315"/>
    </row>
    <row r="96" spans="2:24" ht="12" thickBot="1" x14ac:dyDescent="0.2">
      <c r="B96" s="129" t="s">
        <v>198</v>
      </c>
    </row>
    <row r="97" spans="2:16" ht="12" thickBot="1" x14ac:dyDescent="0.2"/>
    <row r="98" spans="2:16" ht="12" thickBot="1" x14ac:dyDescent="0.2">
      <c r="B98" s="129" t="s">
        <v>127</v>
      </c>
    </row>
    <row r="99" spans="2:16" ht="12.75" x14ac:dyDescent="0.15">
      <c r="B99" s="363"/>
      <c r="C99" s="364" t="s">
        <v>319</v>
      </c>
      <c r="D99" s="365" t="s">
        <v>320</v>
      </c>
      <c r="E99" s="364">
        <v>600</v>
      </c>
      <c r="F99" s="364">
        <v>800</v>
      </c>
      <c r="G99" s="364">
        <v>1000</v>
      </c>
      <c r="H99" s="364">
        <v>1300</v>
      </c>
      <c r="I99" s="364">
        <v>2100</v>
      </c>
      <c r="J99" s="365">
        <v>7200</v>
      </c>
      <c r="K99" s="366">
        <v>14600</v>
      </c>
    </row>
    <row r="100" spans="2:16" s="596" customFormat="1" ht="14.25" x14ac:dyDescent="0.15">
      <c r="B100" s="640" t="s">
        <v>84</v>
      </c>
      <c r="C100" s="630" t="s">
        <v>404</v>
      </c>
      <c r="D100" s="580">
        <v>20437.778457786975</v>
      </c>
      <c r="E100" s="580">
        <v>6005.7664158664084</v>
      </c>
      <c r="F100" s="580">
        <v>5981.9267938610801</v>
      </c>
      <c r="G100" s="580">
        <v>6009.6958418144795</v>
      </c>
      <c r="H100" s="580">
        <v>5888.4659668098921</v>
      </c>
      <c r="I100" s="580">
        <v>4596.4076149794146</v>
      </c>
      <c r="J100" s="580">
        <v>1365.4803400547053</v>
      </c>
      <c r="K100" s="580">
        <v>595.41161658859733</v>
      </c>
      <c r="P100"/>
    </row>
    <row r="101" spans="2:16" s="596" customFormat="1" ht="14.25" x14ac:dyDescent="0.15">
      <c r="B101" s="649" t="s">
        <v>86</v>
      </c>
      <c r="C101" s="650" t="s">
        <v>404</v>
      </c>
      <c r="D101" s="580">
        <v>20437.778457786975</v>
      </c>
      <c r="E101" s="580">
        <v>6005.7664158664084</v>
      </c>
      <c r="F101" s="580">
        <v>5981.9267938610801</v>
      </c>
      <c r="G101" s="580">
        <v>6009.6958418144795</v>
      </c>
      <c r="H101" s="580">
        <v>5888.4659668098921</v>
      </c>
      <c r="I101" s="580">
        <v>4596.4076149794146</v>
      </c>
      <c r="J101" s="580">
        <v>1365.4803400547053</v>
      </c>
      <c r="K101" s="580">
        <v>595.41161658859733</v>
      </c>
      <c r="P101"/>
    </row>
    <row r="102" spans="2:16" s="596" customFormat="1" ht="14.25" x14ac:dyDescent="0.15">
      <c r="B102" s="642" t="s">
        <v>87</v>
      </c>
      <c r="C102" s="636" t="s">
        <v>404</v>
      </c>
      <c r="D102" s="580">
        <v>1021.8889228893488</v>
      </c>
      <c r="E102" s="580">
        <v>300.28832079332039</v>
      </c>
      <c r="F102" s="580">
        <v>299.09633969305401</v>
      </c>
      <c r="G102" s="580">
        <v>300.48479209072394</v>
      </c>
      <c r="H102" s="580">
        <v>294.42329834049468</v>
      </c>
      <c r="I102" s="580">
        <v>229.82038074897071</v>
      </c>
      <c r="J102" s="580">
        <v>68.274017002735263</v>
      </c>
      <c r="K102" s="580">
        <v>29.770580829429868</v>
      </c>
      <c r="P102"/>
    </row>
    <row r="103" spans="2:16" ht="14.25" x14ac:dyDescent="0.15">
      <c r="B103" s="348" t="s">
        <v>88</v>
      </c>
      <c r="C103" s="332" t="s">
        <v>85</v>
      </c>
      <c r="D103" s="514">
        <v>4.0875556915573963</v>
      </c>
      <c r="E103" s="514">
        <v>1.2011532831732818</v>
      </c>
      <c r="F103" s="514">
        <v>1.1963853587722164</v>
      </c>
      <c r="G103" s="514">
        <v>1.2019391683628964</v>
      </c>
      <c r="H103" s="514">
        <v>1.177693193361979</v>
      </c>
      <c r="I103" s="514">
        <v>0.91928152299588328</v>
      </c>
      <c r="J103" s="514">
        <v>0.27309606801094116</v>
      </c>
      <c r="K103" s="514">
        <v>0.11908232331771952</v>
      </c>
    </row>
    <row r="104" spans="2:16" ht="14.25" x14ac:dyDescent="0.15">
      <c r="B104" s="349" t="s">
        <v>89</v>
      </c>
      <c r="C104" s="333" t="s">
        <v>85</v>
      </c>
      <c r="D104" s="514">
        <v>4.0875556915573963</v>
      </c>
      <c r="E104" s="514">
        <v>1.2011532831732818</v>
      </c>
      <c r="F104" s="514">
        <v>1.1963853587722164</v>
      </c>
      <c r="G104" s="514">
        <v>1.2019391683628964</v>
      </c>
      <c r="H104" s="514">
        <v>1.177693193361979</v>
      </c>
      <c r="I104" s="514">
        <v>0.91928152299588328</v>
      </c>
      <c r="J104" s="514">
        <v>0.27309606801094116</v>
      </c>
      <c r="K104" s="514">
        <v>0.11908232331771952</v>
      </c>
    </row>
    <row r="105" spans="2:16" ht="14.25" x14ac:dyDescent="0.15">
      <c r="B105" s="349" t="s">
        <v>90</v>
      </c>
      <c r="C105" s="333" t="s">
        <v>85</v>
      </c>
      <c r="D105" s="514">
        <v>1021.8889228893488</v>
      </c>
      <c r="E105" s="514">
        <v>300.28832079332039</v>
      </c>
      <c r="F105" s="514">
        <v>299.09633969305401</v>
      </c>
      <c r="G105" s="514">
        <v>300.48479209072394</v>
      </c>
      <c r="H105" s="514">
        <v>294.42329834049468</v>
      </c>
      <c r="I105" s="514">
        <v>229.82038074897071</v>
      </c>
      <c r="J105" s="514">
        <v>68.274017002735263</v>
      </c>
      <c r="K105" s="514">
        <v>29.770580829429868</v>
      </c>
    </row>
    <row r="106" spans="2:16" ht="14.25" x14ac:dyDescent="0.15">
      <c r="B106" s="349" t="s">
        <v>91</v>
      </c>
      <c r="C106" s="333" t="s">
        <v>85</v>
      </c>
      <c r="D106" s="514">
        <v>20437.778457786975</v>
      </c>
      <c r="E106" s="514">
        <v>6005.7664158664084</v>
      </c>
      <c r="F106" s="514">
        <v>5981.9267938610801</v>
      </c>
      <c r="G106" s="514">
        <v>6009.6958418144795</v>
      </c>
      <c r="H106" s="514">
        <v>5888.4659668098921</v>
      </c>
      <c r="I106" s="514">
        <v>4596.4076149794146</v>
      </c>
      <c r="J106" s="514">
        <v>1365.4803400547053</v>
      </c>
      <c r="K106" s="514">
        <v>595.41161658859733</v>
      </c>
    </row>
    <row r="107" spans="2:16" ht="14.25" x14ac:dyDescent="0.15">
      <c r="B107" s="349" t="s">
        <v>92</v>
      </c>
      <c r="C107" s="333" t="s">
        <v>85</v>
      </c>
      <c r="D107" s="514">
        <v>10218.889228893488</v>
      </c>
      <c r="E107" s="514">
        <v>3002.8832079332042</v>
      </c>
      <c r="F107" s="514">
        <v>2990.9633969305401</v>
      </c>
      <c r="G107" s="514">
        <v>3004.8479209072398</v>
      </c>
      <c r="H107" s="514">
        <v>2944.232983404946</v>
      </c>
      <c r="I107" s="514">
        <v>2298.2038074897073</v>
      </c>
      <c r="J107" s="514">
        <v>682.74017002735263</v>
      </c>
      <c r="K107" s="514">
        <v>297.70580829429866</v>
      </c>
    </row>
    <row r="108" spans="2:16" ht="15" thickBot="1" x14ac:dyDescent="0.2">
      <c r="B108" s="350" t="s">
        <v>93</v>
      </c>
      <c r="C108" s="353" t="s">
        <v>85</v>
      </c>
      <c r="D108" s="514">
        <v>20437.778457786975</v>
      </c>
      <c r="E108" s="514">
        <v>6005.7664158664084</v>
      </c>
      <c r="F108" s="514">
        <v>5981.9267938610801</v>
      </c>
      <c r="G108" s="514">
        <v>6009.6958418144795</v>
      </c>
      <c r="H108" s="514">
        <v>5888.4659668098921</v>
      </c>
      <c r="I108" s="514">
        <v>4596.4076149794146</v>
      </c>
      <c r="J108" s="514">
        <v>1365.4803400547053</v>
      </c>
      <c r="K108" s="514">
        <v>595.41161658859733</v>
      </c>
    </row>
    <row r="109" spans="2:16" ht="12.75" x14ac:dyDescent="0.15">
      <c r="B109" s="363"/>
      <c r="C109" s="364" t="s">
        <v>153</v>
      </c>
      <c r="D109" s="365" t="s">
        <v>152</v>
      </c>
      <c r="E109" s="364" t="s">
        <v>152</v>
      </c>
      <c r="F109" s="364">
        <v>800</v>
      </c>
      <c r="G109" s="364">
        <v>1000</v>
      </c>
      <c r="H109" s="364">
        <v>1300</v>
      </c>
      <c r="I109" s="364">
        <v>2100</v>
      </c>
      <c r="J109" s="365">
        <v>7200</v>
      </c>
      <c r="K109" s="366">
        <v>14600</v>
      </c>
    </row>
    <row r="110" spans="2:16" s="596" customFormat="1" ht="14.25" x14ac:dyDescent="0.15">
      <c r="B110" s="629" t="s">
        <v>94</v>
      </c>
      <c r="C110" s="630" t="s">
        <v>404</v>
      </c>
      <c r="D110" s="631">
        <v>41897.445838463296</v>
      </c>
      <c r="E110" s="632">
        <v>12311.821152526138</v>
      </c>
      <c r="F110" s="632">
        <v>12262.949927415215</v>
      </c>
      <c r="G110" s="632">
        <v>12319.876475719682</v>
      </c>
      <c r="H110" s="632">
        <v>12071.355231960279</v>
      </c>
      <c r="I110" s="632">
        <v>9422.6356107077991</v>
      </c>
      <c r="J110" s="633">
        <v>2799.234697112146</v>
      </c>
      <c r="K110" s="634">
        <v>1220.5938140066246</v>
      </c>
      <c r="P110"/>
    </row>
    <row r="111" spans="2:16" ht="14.25" x14ac:dyDescent="0.15">
      <c r="B111" s="627" t="s">
        <v>466</v>
      </c>
      <c r="C111" s="219" t="s">
        <v>85</v>
      </c>
      <c r="D111" s="362">
        <v>8.1751113831147926</v>
      </c>
      <c r="E111" s="207">
        <v>2.4023065663465637</v>
      </c>
      <c r="F111" s="207">
        <v>2.3927707175444328</v>
      </c>
      <c r="G111" s="207">
        <v>2.4038783367257928</v>
      </c>
      <c r="H111" s="207">
        <v>2.3553863867239579</v>
      </c>
      <c r="I111" s="207">
        <v>1.8385630459917666</v>
      </c>
      <c r="J111" s="293">
        <v>0.54619213602188232</v>
      </c>
      <c r="K111" s="208">
        <v>0.23816464663543904</v>
      </c>
    </row>
    <row r="112" spans="2:16" s="596" customFormat="1" ht="14.25" x14ac:dyDescent="0.15">
      <c r="B112" s="635" t="s">
        <v>97</v>
      </c>
      <c r="C112" s="636" t="s">
        <v>404</v>
      </c>
      <c r="D112" s="637">
        <v>51094.446144467438</v>
      </c>
      <c r="E112" s="591">
        <v>15014.416039666021</v>
      </c>
      <c r="F112" s="591">
        <v>14954.816984652702</v>
      </c>
      <c r="G112" s="591">
        <v>15024.2396045362</v>
      </c>
      <c r="H112" s="591">
        <v>14721.164917024731</v>
      </c>
      <c r="I112" s="591">
        <v>11491.019037448536</v>
      </c>
      <c r="J112" s="638">
        <v>3413.7008501367632</v>
      </c>
      <c r="K112" s="639">
        <v>1488.5290414714932</v>
      </c>
      <c r="P112"/>
    </row>
    <row r="113" spans="2:11" ht="15" thickBot="1" x14ac:dyDescent="0.2">
      <c r="B113" s="628" t="s">
        <v>96</v>
      </c>
      <c r="C113" s="367" t="s">
        <v>85</v>
      </c>
      <c r="D113" s="368">
        <v>1021.8889228893488</v>
      </c>
      <c r="E113" s="316">
        <v>300.28832079332039</v>
      </c>
      <c r="F113" s="316">
        <v>299.09633969305401</v>
      </c>
      <c r="G113" s="316">
        <v>300.48479209072394</v>
      </c>
      <c r="H113" s="316">
        <v>294.42329834049468</v>
      </c>
      <c r="I113" s="316">
        <v>229.82038074897071</v>
      </c>
      <c r="J113" s="369">
        <v>68.274017002735263</v>
      </c>
      <c r="K113" s="317">
        <v>29.770580829429868</v>
      </c>
    </row>
    <row r="114" spans="2:11" ht="14.25" x14ac:dyDescent="0.15">
      <c r="B114" s="10" t="s">
        <v>321</v>
      </c>
      <c r="C114" s="219" t="s">
        <v>85</v>
      </c>
      <c r="D114" s="514">
        <v>20437.778457786975</v>
      </c>
      <c r="E114" s="514">
        <v>8239.1279918866603</v>
      </c>
      <c r="F114" s="514">
        <v>5981.9267938610801</v>
      </c>
      <c r="G114" s="514">
        <v>6009.6958418144795</v>
      </c>
      <c r="H114" s="514">
        <v>5888.4659668098921</v>
      </c>
      <c r="I114" s="514">
        <v>4596.4076149794146</v>
      </c>
      <c r="J114" s="514">
        <v>1365.4803400547053</v>
      </c>
      <c r="K114" s="514">
        <v>595.41161658859733</v>
      </c>
    </row>
    <row r="115" spans="2:11" ht="14.25" x14ac:dyDescent="0.15">
      <c r="B115" s="10" t="s">
        <v>322</v>
      </c>
      <c r="C115" s="220" t="s">
        <v>85</v>
      </c>
      <c r="D115" s="514">
        <v>10218.889228893488</v>
      </c>
      <c r="E115" s="514">
        <v>4119.5639959433302</v>
      </c>
      <c r="F115" s="514">
        <v>2990.9633969305401</v>
      </c>
      <c r="G115" s="514">
        <v>3004.8479209072398</v>
      </c>
      <c r="H115" s="514">
        <v>2944.232983404946</v>
      </c>
      <c r="I115" s="514">
        <v>2298.2038074897073</v>
      </c>
      <c r="J115" s="514">
        <v>682.74017002735263</v>
      </c>
      <c r="K115" s="514">
        <v>297.70580829429866</v>
      </c>
    </row>
    <row r="116" spans="2:11" ht="15" thickBot="1" x14ac:dyDescent="0.2">
      <c r="B116" s="10" t="s">
        <v>303</v>
      </c>
      <c r="C116" s="367" t="s">
        <v>85</v>
      </c>
      <c r="D116" s="514">
        <v>20437.778457786975</v>
      </c>
      <c r="E116" s="514">
        <v>8239.1279918866603</v>
      </c>
      <c r="F116" s="514">
        <v>5981.9267938610801</v>
      </c>
      <c r="G116" s="514">
        <v>6009.6958418144795</v>
      </c>
      <c r="H116" s="514">
        <v>5888.4659668098921</v>
      </c>
      <c r="I116" s="514">
        <v>4596.4076149794146</v>
      </c>
      <c r="J116" s="514">
        <v>1365.4803400547053</v>
      </c>
      <c r="K116" s="514">
        <v>595.41161658859733</v>
      </c>
    </row>
    <row r="117" spans="2:11" x14ac:dyDescent="0.15">
      <c r="E117" s="515"/>
      <c r="F117" s="515"/>
      <c r="G117" s="515"/>
      <c r="H117" s="515"/>
      <c r="I117" s="515"/>
      <c r="J117" s="515"/>
      <c r="K117" s="515"/>
    </row>
    <row r="118" spans="2:11" x14ac:dyDescent="0.15">
      <c r="E118" s="515"/>
      <c r="F118" s="515"/>
      <c r="G118" s="515"/>
      <c r="H118" s="515"/>
      <c r="I118" s="515"/>
      <c r="J118" s="515"/>
      <c r="K118" s="515"/>
    </row>
    <row r="119" spans="2:11" x14ac:dyDescent="0.15">
      <c r="E119" s="515"/>
      <c r="F119" s="515"/>
      <c r="G119" s="515"/>
      <c r="H119" s="515"/>
      <c r="I119" s="515"/>
      <c r="J119" s="515"/>
      <c r="K119" s="515"/>
    </row>
    <row r="120" spans="2:11" ht="12" thickBot="1" x14ac:dyDescent="0.2">
      <c r="E120" s="515"/>
      <c r="F120" s="515"/>
      <c r="G120" s="515"/>
      <c r="H120" s="515"/>
      <c r="I120" s="515"/>
      <c r="J120" s="515"/>
      <c r="K120" s="515"/>
    </row>
    <row r="121" spans="2:11" ht="12.75" x14ac:dyDescent="0.15">
      <c r="B121" s="363"/>
      <c r="C121" s="364" t="s">
        <v>98</v>
      </c>
      <c r="D121" s="363" t="s">
        <v>104</v>
      </c>
      <c r="E121" s="364" t="s">
        <v>105</v>
      </c>
      <c r="F121" s="515"/>
      <c r="G121" s="515"/>
      <c r="H121" s="515"/>
      <c r="I121" s="515"/>
      <c r="J121" s="515"/>
      <c r="K121" s="515"/>
    </row>
    <row r="122" spans="2:11" s="596" customFormat="1" ht="12.75" x14ac:dyDescent="0.15">
      <c r="B122" s="640" t="s">
        <v>94</v>
      </c>
      <c r="C122" s="630">
        <v>35</v>
      </c>
      <c r="D122" s="640">
        <v>-1.980420515885558E-2</v>
      </c>
      <c r="E122" s="630">
        <v>7.2285348829822862</v>
      </c>
      <c r="F122" s="641"/>
      <c r="G122" s="641"/>
      <c r="H122" s="641"/>
      <c r="I122" s="641"/>
      <c r="J122" s="641"/>
      <c r="K122" s="641"/>
    </row>
    <row r="123" spans="2:11" x14ac:dyDescent="0.15">
      <c r="B123" s="346" t="s">
        <v>466</v>
      </c>
      <c r="C123" s="219">
        <v>70</v>
      </c>
      <c r="D123" s="346">
        <v>-9.9021025794277899E-3</v>
      </c>
      <c r="E123" s="219">
        <v>3.6142674414911431</v>
      </c>
      <c r="F123" s="515"/>
      <c r="G123" s="515"/>
      <c r="H123" s="515"/>
      <c r="I123" s="515"/>
      <c r="J123" s="515"/>
      <c r="K123" s="515"/>
    </row>
    <row r="124" spans="2:11" s="596" customFormat="1" x14ac:dyDescent="0.15">
      <c r="B124" s="642" t="s">
        <v>97</v>
      </c>
      <c r="C124" s="636">
        <v>7</v>
      </c>
      <c r="D124" s="642">
        <v>-9.9021025794277892E-2</v>
      </c>
      <c r="E124" s="636">
        <v>36.142674414911433</v>
      </c>
      <c r="F124" s="641"/>
      <c r="G124" s="641"/>
      <c r="H124" s="641"/>
      <c r="I124" s="641"/>
      <c r="J124" s="641"/>
      <c r="K124" s="641"/>
    </row>
    <row r="125" spans="2:11" x14ac:dyDescent="0.15">
      <c r="B125" s="348" t="s">
        <v>96</v>
      </c>
      <c r="C125" s="332">
        <v>28</v>
      </c>
      <c r="D125" s="348">
        <v>-2.4755256448569473E-2</v>
      </c>
      <c r="E125" s="332">
        <v>9.0356686037278582</v>
      </c>
      <c r="F125" s="515"/>
      <c r="G125" s="515"/>
      <c r="H125" s="515"/>
      <c r="I125" s="515"/>
      <c r="J125" s="515"/>
      <c r="K125" s="515"/>
    </row>
    <row r="126" spans="2:11" x14ac:dyDescent="0.15">
      <c r="B126" s="349" t="s">
        <v>321</v>
      </c>
      <c r="C126" s="333">
        <v>8.8000000000000007</v>
      </c>
      <c r="D126" s="349">
        <v>-7.8766725063630139E-2</v>
      </c>
      <c r="E126" s="333">
        <v>28.749854648225</v>
      </c>
      <c r="F126" s="515"/>
      <c r="G126" s="515"/>
      <c r="H126" s="515"/>
      <c r="I126" s="515"/>
      <c r="J126" s="515"/>
      <c r="K126" s="515"/>
    </row>
    <row r="127" spans="2:11" x14ac:dyDescent="0.15">
      <c r="B127" s="349" t="s">
        <v>322</v>
      </c>
      <c r="C127" s="333">
        <v>7</v>
      </c>
      <c r="D127" s="349">
        <v>-9.9021025794277892E-2</v>
      </c>
      <c r="E127" s="333">
        <v>36.142674414911433</v>
      </c>
      <c r="F127" s="515"/>
      <c r="G127" s="515"/>
      <c r="H127" s="515"/>
      <c r="I127" s="515"/>
      <c r="J127" s="515"/>
      <c r="K127" s="515"/>
    </row>
    <row r="128" spans="2:11" ht="9.75" customHeight="1" x14ac:dyDescent="0.15">
      <c r="B128" s="349" t="s">
        <v>303</v>
      </c>
      <c r="C128" s="333">
        <v>5</v>
      </c>
      <c r="D128" s="349">
        <v>-0.13862943611198905</v>
      </c>
      <c r="E128" s="333">
        <v>50.599744180876002</v>
      </c>
      <c r="F128" s="515"/>
      <c r="G128" s="515"/>
      <c r="H128" s="515"/>
      <c r="I128" s="515"/>
      <c r="J128" s="515"/>
      <c r="K128" s="515"/>
    </row>
    <row r="129" spans="2:13" x14ac:dyDescent="0.15">
      <c r="E129" s="515"/>
      <c r="F129" s="515"/>
      <c r="G129" s="515"/>
      <c r="H129" s="515"/>
      <c r="I129" s="515"/>
      <c r="J129" s="515"/>
      <c r="K129" s="515"/>
    </row>
    <row r="135" spans="2:13" ht="12" thickBot="1" x14ac:dyDescent="0.2">
      <c r="B135" t="s">
        <v>427</v>
      </c>
    </row>
    <row r="136" spans="2:13" ht="12.75" x14ac:dyDescent="0.15">
      <c r="B136" s="363"/>
      <c r="C136" s="364" t="s">
        <v>319</v>
      </c>
      <c r="D136" s="363" t="s">
        <v>264</v>
      </c>
      <c r="E136" s="364">
        <v>600</v>
      </c>
      <c r="F136" s="363">
        <v>800</v>
      </c>
      <c r="G136" s="364">
        <v>1000</v>
      </c>
      <c r="H136" s="363">
        <v>1300</v>
      </c>
      <c r="I136" s="364">
        <v>2100</v>
      </c>
      <c r="J136" s="363">
        <v>7200</v>
      </c>
      <c r="K136" s="364">
        <v>14600</v>
      </c>
      <c r="L136" s="363" t="s">
        <v>272</v>
      </c>
    </row>
    <row r="137" spans="2:13" s="596" customFormat="1" ht="12.75" x14ac:dyDescent="0.15">
      <c r="B137" s="629" t="s">
        <v>94</v>
      </c>
      <c r="C137" s="630" t="s">
        <v>167</v>
      </c>
      <c r="D137" s="640">
        <v>4.2934212213034458E-2</v>
      </c>
      <c r="E137" s="643">
        <v>1.2616481303645776E-2</v>
      </c>
      <c r="F137" s="644">
        <v>1.2566400743649037E-2</v>
      </c>
      <c r="G137" s="643">
        <v>1.2624735958518287E-2</v>
      </c>
      <c r="H137" s="644">
        <v>1.2370064973080363E-2</v>
      </c>
      <c r="I137" s="643">
        <v>9.6558018948455851E-3</v>
      </c>
      <c r="J137" s="644">
        <v>2.8685027002187812E-3</v>
      </c>
      <c r="K137" s="645">
        <v>1.2507978180466488E-3</v>
      </c>
      <c r="L137" s="646">
        <v>8.9999999999999993E-3</v>
      </c>
      <c r="M137" s="244"/>
    </row>
    <row r="138" spans="2:13" x14ac:dyDescent="0.15">
      <c r="B138" s="627" t="s">
        <v>95</v>
      </c>
      <c r="C138" s="180" t="s">
        <v>167</v>
      </c>
      <c r="D138" s="213">
        <v>1.6754814522159792E-5</v>
      </c>
      <c r="E138" s="672">
        <v>4.923504898983718E-6</v>
      </c>
      <c r="F138" s="346">
        <v>4.9039612658142599E-6</v>
      </c>
      <c r="G138" s="219">
        <v>4.9267262277144555E-6</v>
      </c>
      <c r="H138" s="346">
        <v>4.827342428519169E-6</v>
      </c>
      <c r="I138" s="219">
        <v>3.768117812622669E-6</v>
      </c>
      <c r="J138" s="346">
        <v>1.1194156878902565E-6</v>
      </c>
      <c r="K138" s="293">
        <v>4.8811622167674111E-7</v>
      </c>
      <c r="L138" s="180">
        <v>8.0000000000000002E-3</v>
      </c>
      <c r="M138" s="244"/>
    </row>
    <row r="139" spans="2:13" s="596" customFormat="1" x14ac:dyDescent="0.15">
      <c r="B139" s="635" t="s">
        <v>97</v>
      </c>
      <c r="C139" s="636" t="s">
        <v>167</v>
      </c>
      <c r="D139" s="642">
        <v>1.0471759076349868E-2</v>
      </c>
      <c r="E139" s="636">
        <v>3.0771905618648229E-3</v>
      </c>
      <c r="F139" s="642">
        <v>3.0649757911339107E-3</v>
      </c>
      <c r="G139" s="636">
        <v>3.0792038923215335E-3</v>
      </c>
      <c r="H139" s="642">
        <v>3.0170890178244786E-3</v>
      </c>
      <c r="I139" s="636">
        <v>2.3550736328891674E-3</v>
      </c>
      <c r="J139" s="642">
        <v>6.9963480493141002E-4</v>
      </c>
      <c r="K139" s="638">
        <v>3.0507263854796302E-4</v>
      </c>
      <c r="L139" s="591">
        <v>8.0000000000000002E-3</v>
      </c>
      <c r="M139" s="244"/>
    </row>
    <row r="140" spans="2:13" x14ac:dyDescent="0.15">
      <c r="B140" s="647" t="s">
        <v>96</v>
      </c>
      <c r="C140" s="332" t="s">
        <v>167</v>
      </c>
      <c r="D140" s="348">
        <v>8.377407261079895E-4</v>
      </c>
      <c r="E140" s="220">
        <v>2.4617524494918583E-4</v>
      </c>
      <c r="F140" s="347">
        <v>2.4519806329071286E-4</v>
      </c>
      <c r="G140" s="220">
        <v>2.4633631138572259E-4</v>
      </c>
      <c r="H140" s="347">
        <v>2.4136712142595835E-4</v>
      </c>
      <c r="I140" s="220">
        <v>1.8840589063113337E-4</v>
      </c>
      <c r="J140" s="347">
        <v>5.5970784394512791E-5</v>
      </c>
      <c r="K140" s="295">
        <v>2.4405811083837044E-5</v>
      </c>
      <c r="L140" s="180">
        <v>0.151</v>
      </c>
      <c r="M140" s="244"/>
    </row>
    <row r="141" spans="2:13" x14ac:dyDescent="0.15">
      <c r="B141" s="648" t="s">
        <v>321</v>
      </c>
      <c r="C141" s="332" t="s">
        <v>167</v>
      </c>
      <c r="D141" s="349">
        <v>5.2657988498216492E-3</v>
      </c>
      <c r="E141" s="220">
        <v>2.1228134355610372E-3</v>
      </c>
      <c r="F141" s="347">
        <v>1.5412449692559095E-3</v>
      </c>
      <c r="G141" s="220">
        <v>1.5483996715673996E-3</v>
      </c>
      <c r="H141" s="347">
        <v>1.5171647632488806E-3</v>
      </c>
      <c r="I141" s="220">
        <v>1.1842655982528386E-3</v>
      </c>
      <c r="J141" s="347">
        <v>3.5181635905122334E-4</v>
      </c>
      <c r="K141" s="296">
        <v>1.5340795538411857E-4</v>
      </c>
      <c r="L141" s="10"/>
      <c r="M141" s="244"/>
    </row>
    <row r="142" spans="2:13" x14ac:dyDescent="0.15">
      <c r="B142" s="648" t="s">
        <v>322</v>
      </c>
      <c r="C142" s="332" t="s">
        <v>167</v>
      </c>
      <c r="D142" s="349">
        <v>2.0943518152699739E-3</v>
      </c>
      <c r="E142" s="220">
        <v>8.4430079823450321E-4</v>
      </c>
      <c r="F142" s="347">
        <v>6.1299515822678212E-4</v>
      </c>
      <c r="G142" s="220">
        <v>6.1584077846430657E-4</v>
      </c>
      <c r="H142" s="347">
        <v>6.0341780356489559E-4</v>
      </c>
      <c r="I142" s="220">
        <v>4.7101472657783345E-4</v>
      </c>
      <c r="J142" s="347">
        <v>1.3992696098628199E-4</v>
      </c>
      <c r="K142" s="296">
        <v>6.1014527709592606E-5</v>
      </c>
      <c r="L142" s="86">
        <v>8.9999999999999993E-3</v>
      </c>
      <c r="M142" s="244"/>
    </row>
    <row r="143" spans="2:13" x14ac:dyDescent="0.15">
      <c r="B143" s="648" t="s">
        <v>303</v>
      </c>
      <c r="C143" s="332" t="s">
        <v>167</v>
      </c>
      <c r="D143" s="349">
        <v>2.9919311646713913E-3</v>
      </c>
      <c r="E143" s="220">
        <v>1.2061439974778618E-3</v>
      </c>
      <c r="F143" s="347">
        <v>8.7570736889540314E-4</v>
      </c>
      <c r="G143" s="220">
        <v>8.7977254066329519E-4</v>
      </c>
      <c r="H143" s="347">
        <v>8.6202543366413671E-4</v>
      </c>
      <c r="I143" s="220">
        <v>6.7287818082547646E-4</v>
      </c>
      <c r="J143" s="347">
        <v>1.9989565855183143E-4</v>
      </c>
      <c r="K143" s="296">
        <v>8.7163611013703736E-5</v>
      </c>
      <c r="L143" s="86">
        <v>29.5</v>
      </c>
      <c r="M143" s="244"/>
    </row>
  </sheetData>
  <mergeCells count="1">
    <mergeCell ref="D33:K33"/>
  </mergeCells>
  <pageMargins left="0.7" right="0.7" top="0.75" bottom="0.75" header="0.3" footer="0.3"/>
  <pageSetup paperSize="9" orientation="portrait" horizontalDpi="300" verticalDpi="300" r:id="rId1"/>
  <headerFooter>
    <oddHeader>&amp;R&amp;"Arial Black"&amp;10&amp;K4099DA INTERNAL&amp;1#_x000D_</oddHeader>
    <oddFooter>&amp;C_x000D_&amp;1#&amp;"Verdana"&amp;7&amp;K000000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A4049-39BD-4D3C-A44A-317752A0DF9A}">
  <dimension ref="B1:V55"/>
  <sheetViews>
    <sheetView zoomScale="80" zoomScaleNormal="80" workbookViewId="0"/>
  </sheetViews>
  <sheetFormatPr defaultRowHeight="11.25" x14ac:dyDescent="0.15"/>
  <cols>
    <col min="2" max="2" width="15.75" customWidth="1"/>
    <col min="3" max="3" width="19.5" customWidth="1"/>
    <col min="4" max="4" width="16.125" customWidth="1"/>
    <col min="5" max="5" width="17.625" customWidth="1"/>
    <col min="6" max="6" width="24.125" bestFit="1" customWidth="1"/>
    <col min="7" max="7" width="29" bestFit="1" customWidth="1"/>
    <col min="8" max="8" width="27" customWidth="1"/>
    <col min="9" max="9" width="23.375" customWidth="1"/>
    <col min="10" max="10" width="17.5" customWidth="1"/>
    <col min="11" max="11" width="34.5" customWidth="1"/>
    <col min="12" max="12" width="15" customWidth="1"/>
    <col min="13" max="13" width="26.375" bestFit="1" customWidth="1"/>
    <col min="14" max="14" width="21.75" bestFit="1" customWidth="1"/>
    <col min="15" max="15" width="12" bestFit="1" customWidth="1"/>
  </cols>
  <sheetData>
    <row r="1" spans="3:17" ht="12" thickBot="1" x14ac:dyDescent="0.2"/>
    <row r="2" spans="3:17" ht="12" thickTop="1" x14ac:dyDescent="0.15">
      <c r="C2" s="658" t="s">
        <v>437</v>
      </c>
      <c r="D2" s="658" t="s">
        <v>451</v>
      </c>
      <c r="E2" s="670" t="s">
        <v>463</v>
      </c>
      <c r="F2" s="658" t="s">
        <v>440</v>
      </c>
      <c r="G2" s="658" t="s">
        <v>441</v>
      </c>
      <c r="H2" s="658" t="s">
        <v>438</v>
      </c>
      <c r="I2" s="658" t="s">
        <v>439</v>
      </c>
      <c r="J2" s="658" t="s">
        <v>442</v>
      </c>
      <c r="K2" s="658" t="s">
        <v>449</v>
      </c>
      <c r="L2" s="671" t="s">
        <v>464</v>
      </c>
    </row>
    <row r="3" spans="3:17" x14ac:dyDescent="0.15">
      <c r="C3" s="10" t="s">
        <v>406</v>
      </c>
      <c r="D3" s="10">
        <v>6.6257109999999999</v>
      </c>
      <c r="E3" s="673">
        <v>3.6142674414911431</v>
      </c>
      <c r="F3" s="10">
        <v>1.2221399600811724E-4</v>
      </c>
      <c r="G3" s="10">
        <v>1.2221399600811724</v>
      </c>
      <c r="H3" s="10">
        <v>0.05</v>
      </c>
      <c r="I3" s="10">
        <v>1576800</v>
      </c>
      <c r="J3" s="10">
        <v>7.7507607818440663E-7</v>
      </c>
      <c r="K3" s="10">
        <v>0.01</v>
      </c>
      <c r="L3">
        <v>7.7507607818440668E-5</v>
      </c>
      <c r="M3" s="656"/>
      <c r="N3" t="s">
        <v>454</v>
      </c>
    </row>
    <row r="4" spans="3:17" x14ac:dyDescent="0.15">
      <c r="C4" s="10" t="s">
        <v>407</v>
      </c>
      <c r="D4" s="10">
        <v>6.6257109999999999</v>
      </c>
      <c r="E4" s="657">
        <v>4.2166453484063338</v>
      </c>
      <c r="F4" s="10">
        <v>1.0475485372124334E-4</v>
      </c>
      <c r="G4" s="10">
        <v>1.0475485372124334</v>
      </c>
      <c r="H4" s="10">
        <v>0.05</v>
      </c>
      <c r="I4" s="10">
        <v>1576800</v>
      </c>
      <c r="J4" s="10">
        <v>6.6435092415806271E-7</v>
      </c>
      <c r="K4" s="10">
        <v>4.5999999999999999E-2</v>
      </c>
      <c r="L4">
        <v>1.4442411394740494E-5</v>
      </c>
      <c r="M4" s="656"/>
      <c r="N4" s="658" t="s">
        <v>437</v>
      </c>
      <c r="O4" s="658" t="s">
        <v>442</v>
      </c>
      <c r="P4" s="658" t="s">
        <v>453</v>
      </c>
      <c r="Q4" s="658" t="s">
        <v>452</v>
      </c>
    </row>
    <row r="5" spans="3:17" x14ac:dyDescent="0.15">
      <c r="C5" s="10" t="s">
        <v>408</v>
      </c>
      <c r="D5" s="10">
        <v>1656.4280000000001</v>
      </c>
      <c r="E5" s="674">
        <v>9.0356686037278582</v>
      </c>
      <c r="F5" s="10">
        <v>1.2221401445353329E-2</v>
      </c>
      <c r="G5" s="10">
        <v>122.21401445353328</v>
      </c>
      <c r="H5" s="10">
        <v>0.05</v>
      </c>
      <c r="I5" s="10">
        <v>1576800</v>
      </c>
      <c r="J5" s="10">
        <v>7.7507619516446784E-5</v>
      </c>
      <c r="K5" s="10">
        <v>0.06</v>
      </c>
      <c r="L5">
        <v>1.2917936586074464E-3</v>
      </c>
      <c r="M5" s="656"/>
      <c r="N5" s="10" t="s">
        <v>406</v>
      </c>
      <c r="O5" s="10">
        <v>7.7507607818440663E-7</v>
      </c>
      <c r="P5" s="10">
        <v>0.01</v>
      </c>
      <c r="Q5" s="10">
        <v>4.0000000000000002E-4</v>
      </c>
    </row>
    <row r="6" spans="3:17" x14ac:dyDescent="0.15">
      <c r="C6" s="10" t="s">
        <v>321</v>
      </c>
      <c r="D6" s="10">
        <v>33128.550000000003</v>
      </c>
      <c r="E6" s="675">
        <v>28.749854648225</v>
      </c>
      <c r="F6" s="10">
        <v>7.6820214467983622E-2</v>
      </c>
      <c r="G6" s="10">
        <v>768.20214467983624</v>
      </c>
      <c r="H6" s="10">
        <v>0.05</v>
      </c>
      <c r="I6" s="10">
        <v>1576800</v>
      </c>
      <c r="J6" s="10">
        <v>4.8719060418558869E-4</v>
      </c>
      <c r="K6" s="10">
        <v>9.1999999999999998E-3</v>
      </c>
      <c r="L6">
        <v>5.2955500454955291E-2</v>
      </c>
      <c r="M6" s="656"/>
      <c r="N6" s="10" t="s">
        <v>407</v>
      </c>
      <c r="O6" s="10">
        <v>6.6435092415806271E-7</v>
      </c>
      <c r="P6" s="10">
        <v>4.5999999999999999E-2</v>
      </c>
      <c r="Q6" s="10">
        <v>4.0000000000000002E-4</v>
      </c>
    </row>
    <row r="7" spans="3:17" x14ac:dyDescent="0.15">
      <c r="C7" s="10" t="s">
        <v>302</v>
      </c>
      <c r="D7" s="10">
        <v>16564.27</v>
      </c>
      <c r="E7" s="675">
        <v>36.142674414911433</v>
      </c>
      <c r="F7" s="10">
        <v>3.0553485167967277E-2</v>
      </c>
      <c r="G7" s="10">
        <v>305.53485167967278</v>
      </c>
      <c r="H7" s="10">
        <v>0.05</v>
      </c>
      <c r="I7" s="10">
        <v>1576800</v>
      </c>
      <c r="J7" s="10">
        <v>1.9376893181105581E-4</v>
      </c>
      <c r="K7" s="10">
        <v>5.74E-2</v>
      </c>
      <c r="L7">
        <v>3.3757653625619481E-3</v>
      </c>
      <c r="M7" s="656"/>
      <c r="N7" s="10" t="s">
        <v>408</v>
      </c>
      <c r="O7" s="10">
        <v>7.7507619516446784E-5</v>
      </c>
      <c r="P7" s="10">
        <v>0.06</v>
      </c>
      <c r="Q7" s="10">
        <v>2E-3</v>
      </c>
    </row>
    <row r="8" spans="3:17" x14ac:dyDescent="0.15">
      <c r="C8" s="10" t="s">
        <v>303</v>
      </c>
      <c r="D8" s="10">
        <v>33128.559999999998</v>
      </c>
      <c r="E8" s="675">
        <v>50.599744180876002</v>
      </c>
      <c r="F8" s="10">
        <v>4.3647862304833321E-2</v>
      </c>
      <c r="G8" s="10">
        <v>436.47862304833319</v>
      </c>
      <c r="H8" s="10">
        <v>0.05</v>
      </c>
      <c r="I8" s="10">
        <v>1576800</v>
      </c>
      <c r="J8" s="10">
        <v>2.7681292684445284E-4</v>
      </c>
      <c r="K8" s="10">
        <v>10.6</v>
      </c>
      <c r="L8">
        <v>2.6114427060797439E-5</v>
      </c>
      <c r="M8" s="656"/>
      <c r="N8" s="10" t="s">
        <v>321</v>
      </c>
      <c r="O8" s="10">
        <v>4.8719060418558869E-4</v>
      </c>
      <c r="P8" s="10">
        <v>9.1999999999999993</v>
      </c>
      <c r="Q8" s="10">
        <v>9.1999999999999998E-3</v>
      </c>
    </row>
    <row r="9" spans="3:17" x14ac:dyDescent="0.15">
      <c r="C9" s="10" t="s">
        <v>431</v>
      </c>
      <c r="D9" s="10">
        <v>33183.74</v>
      </c>
      <c r="E9" s="10">
        <v>42.166453484063339</v>
      </c>
      <c r="F9" s="10">
        <v>5.2464676313587651E-2</v>
      </c>
      <c r="G9" s="10">
        <v>524.64676313587654</v>
      </c>
      <c r="H9" s="10">
        <v>0.05</v>
      </c>
      <c r="I9" s="10">
        <v>1576800</v>
      </c>
      <c r="J9" s="10">
        <v>3.327287944798811E-4</v>
      </c>
      <c r="K9" s="10">
        <v>0.17</v>
      </c>
      <c r="L9">
        <v>1.9572282028228298E-3</v>
      </c>
      <c r="M9" s="656"/>
      <c r="N9" s="10" t="s">
        <v>302</v>
      </c>
      <c r="O9" s="10">
        <v>1.9376893181105581E-4</v>
      </c>
      <c r="P9" s="10">
        <v>5.74E-2</v>
      </c>
      <c r="Q9" s="10">
        <v>5.7000000000000002E-3</v>
      </c>
    </row>
    <row r="10" spans="3:17" x14ac:dyDescent="0.15">
      <c r="C10" s="10" t="s">
        <v>432</v>
      </c>
      <c r="D10" s="10">
        <v>33183.74</v>
      </c>
      <c r="E10" s="10">
        <v>30.118895345759526</v>
      </c>
      <c r="F10" s="10">
        <v>7.3450546839022718E-2</v>
      </c>
      <c r="G10" s="10">
        <v>734.50546839022718</v>
      </c>
      <c r="H10" s="10">
        <v>0.05</v>
      </c>
      <c r="I10" s="10">
        <v>1576800</v>
      </c>
      <c r="J10" s="10">
        <v>4.6582031227183359E-4</v>
      </c>
      <c r="K10" s="10">
        <v>2.5999999999999999E-2</v>
      </c>
      <c r="L10">
        <v>1.7916165856608986E-2</v>
      </c>
      <c r="M10" s="656"/>
      <c r="N10" s="10" t="s">
        <v>303</v>
      </c>
      <c r="O10" s="10">
        <v>2.7681292684445284E-4</v>
      </c>
      <c r="P10" s="10">
        <v>10.6</v>
      </c>
      <c r="Q10" s="10">
        <v>1.06</v>
      </c>
    </row>
    <row r="11" spans="3:17" x14ac:dyDescent="0.15">
      <c r="C11" s="10" t="s">
        <v>433</v>
      </c>
      <c r="D11" s="10">
        <v>33183.74</v>
      </c>
      <c r="E11" s="10">
        <v>31.624840113047505</v>
      </c>
      <c r="F11" s="10">
        <v>6.9952901751450206E-2</v>
      </c>
      <c r="G11" s="10">
        <v>699.52901751450202</v>
      </c>
      <c r="H11" s="10">
        <v>0.05</v>
      </c>
      <c r="I11" s="10">
        <v>1576800</v>
      </c>
      <c r="J11" s="10">
        <v>4.4363839263984148E-4</v>
      </c>
      <c r="K11" s="10">
        <v>0.27</v>
      </c>
      <c r="L11">
        <v>1.6431051579253388E-3</v>
      </c>
      <c r="M11" s="656"/>
      <c r="N11" s="10" t="s">
        <v>431</v>
      </c>
      <c r="O11" s="10">
        <v>3.327287944798811E-4</v>
      </c>
      <c r="P11" s="10">
        <v>0.17</v>
      </c>
      <c r="Q11" s="10">
        <v>2E-3</v>
      </c>
    </row>
    <row r="12" spans="3:17" x14ac:dyDescent="0.15">
      <c r="C12" s="10" t="s">
        <v>434</v>
      </c>
      <c r="D12" s="10">
        <v>33183.74</v>
      </c>
      <c r="E12" s="10">
        <v>12.649936045219</v>
      </c>
      <c r="F12" s="10">
        <v>0.17488225437862551</v>
      </c>
      <c r="G12" s="10">
        <v>1748.822543786255</v>
      </c>
      <c r="H12" s="10">
        <v>0.05</v>
      </c>
      <c r="I12" s="10">
        <v>1576800</v>
      </c>
      <c r="J12" s="10">
        <v>1.1090959815996035E-3</v>
      </c>
      <c r="K12" s="10">
        <v>1.29</v>
      </c>
      <c r="L12">
        <v>8.5976432682139802E-4</v>
      </c>
      <c r="M12" s="656"/>
      <c r="N12" s="10" t="s">
        <v>432</v>
      </c>
      <c r="O12" s="10">
        <v>4.6582031227183359E-4</v>
      </c>
      <c r="P12" s="10">
        <v>2.5999999999999999E-2</v>
      </c>
      <c r="Q12" s="10">
        <v>3.0000000000000001E-3</v>
      </c>
    </row>
    <row r="13" spans="3:17" x14ac:dyDescent="0.15">
      <c r="C13" s="10" t="s">
        <v>343</v>
      </c>
      <c r="D13" s="10">
        <v>33183.74</v>
      </c>
      <c r="E13" s="10">
        <v>14.05548449468778</v>
      </c>
      <c r="F13" s="10">
        <v>0.15739402894076293</v>
      </c>
      <c r="G13" s="10">
        <v>1573.9402894076293</v>
      </c>
      <c r="H13" s="10">
        <v>0.05</v>
      </c>
      <c r="I13" s="10">
        <v>1576800</v>
      </c>
      <c r="J13" s="10">
        <v>9.9818638343964318E-4</v>
      </c>
      <c r="K13" s="10">
        <v>1.0999999999999999E-2</v>
      </c>
      <c r="L13">
        <v>9.0744216676331202E-2</v>
      </c>
      <c r="M13" s="656"/>
      <c r="N13" s="10" t="s">
        <v>433</v>
      </c>
      <c r="O13" s="10">
        <v>4.4363839263984148E-4</v>
      </c>
      <c r="P13" s="10">
        <v>0.27</v>
      </c>
      <c r="Q13" s="10">
        <v>1.6E-2</v>
      </c>
    </row>
    <row r="14" spans="3:17" x14ac:dyDescent="0.15">
      <c r="C14" s="10" t="s">
        <v>435</v>
      </c>
      <c r="D14" s="10">
        <v>33183.74</v>
      </c>
      <c r="E14" s="10">
        <v>28.110968989375561</v>
      </c>
      <c r="F14" s="10">
        <v>7.8697014470381466E-2</v>
      </c>
      <c r="G14" s="10">
        <v>786.97014470381464</v>
      </c>
      <c r="H14" s="10">
        <v>0.05</v>
      </c>
      <c r="I14" s="10">
        <v>1576800</v>
      </c>
      <c r="J14" s="10">
        <v>4.9909319171982159E-4</v>
      </c>
      <c r="K14" s="10">
        <v>3.7999999999999999E-2</v>
      </c>
      <c r="L14">
        <v>1.3134031361047937E-2</v>
      </c>
      <c r="M14" s="656"/>
      <c r="N14" s="10" t="s">
        <v>434</v>
      </c>
      <c r="O14" s="10">
        <v>1.1090959815996035E-3</v>
      </c>
      <c r="P14" s="10">
        <v>1.29</v>
      </c>
      <c r="Q14" s="10">
        <v>7.0000000000000001E-3</v>
      </c>
    </row>
    <row r="15" spans="3:17" x14ac:dyDescent="0.15">
      <c r="C15" s="10" t="s">
        <v>346</v>
      </c>
      <c r="D15" s="10">
        <v>33183.74</v>
      </c>
      <c r="E15" s="10">
        <v>14.882277700257649</v>
      </c>
      <c r="F15" s="10">
        <v>0.14864991622183166</v>
      </c>
      <c r="G15" s="10">
        <v>1486.4991622183165</v>
      </c>
      <c r="H15" s="10">
        <v>0.05</v>
      </c>
      <c r="I15" s="10">
        <v>1576800</v>
      </c>
      <c r="J15" s="10">
        <v>9.4273158435966291E-4</v>
      </c>
      <c r="K15" s="10">
        <v>0.18</v>
      </c>
      <c r="L15">
        <v>5.2373976908870164E-3</v>
      </c>
      <c r="M15" s="656"/>
      <c r="N15" s="10" t="s">
        <v>343</v>
      </c>
      <c r="O15" s="10">
        <v>9.9818638343964318E-4</v>
      </c>
      <c r="P15" s="10">
        <v>1.0999999999999999E-2</v>
      </c>
      <c r="Q15" s="10">
        <v>2E-3</v>
      </c>
    </row>
    <row r="16" spans="3:17" x14ac:dyDescent="0.15">
      <c r="C16" s="10" t="s">
        <v>361</v>
      </c>
      <c r="D16" s="10">
        <v>33183.74</v>
      </c>
      <c r="E16" s="10">
        <v>19.461440069567693</v>
      </c>
      <c r="F16" s="10">
        <v>0.11367346534610659</v>
      </c>
      <c r="G16" s="10">
        <v>1136.7346534610658</v>
      </c>
      <c r="H16" s="10">
        <v>0.05</v>
      </c>
      <c r="I16" s="10">
        <v>1576800</v>
      </c>
      <c r="J16" s="10">
        <v>7.2091238803974236E-4</v>
      </c>
      <c r="K16" s="10">
        <v>8.9999999999999993E-3</v>
      </c>
      <c r="L16">
        <v>8.010137644886027E-2</v>
      </c>
      <c r="M16" s="656"/>
      <c r="N16" s="10" t="s">
        <v>435</v>
      </c>
      <c r="O16" s="10">
        <v>4.9909319171982159E-4</v>
      </c>
      <c r="P16" s="10">
        <v>3.7999999999999999E-2</v>
      </c>
      <c r="Q16" s="10">
        <v>6.0000000000000001E-3</v>
      </c>
    </row>
    <row r="17" spans="2:22" x14ac:dyDescent="0.15">
      <c r="C17" s="10" t="s">
        <v>436</v>
      </c>
      <c r="D17" s="10">
        <v>1656.4280000000001</v>
      </c>
      <c r="E17" s="10">
        <v>6.4871466898558987</v>
      </c>
      <c r="F17" s="10">
        <v>1.7022666298884992E-2</v>
      </c>
      <c r="G17" s="10">
        <v>170.22666298884991</v>
      </c>
      <c r="H17" s="10">
        <v>0.05</v>
      </c>
      <c r="I17" s="10">
        <v>1576800</v>
      </c>
      <c r="J17" s="10">
        <v>1.0795704146933657E-4</v>
      </c>
      <c r="K17" s="10">
        <v>1.45</v>
      </c>
      <c r="L17">
        <v>7.4453132047818332E-5</v>
      </c>
      <c r="M17" s="656"/>
      <c r="N17" s="10" t="s">
        <v>346</v>
      </c>
      <c r="O17" s="10">
        <v>9.4273158435966291E-4</v>
      </c>
      <c r="P17" s="10">
        <v>0.18</v>
      </c>
      <c r="Q17" s="10">
        <v>0.01</v>
      </c>
    </row>
    <row r="18" spans="2:22" x14ac:dyDescent="0.15">
      <c r="C18" s="10" t="s">
        <v>445</v>
      </c>
      <c r="D18" s="10">
        <v>33183.74</v>
      </c>
      <c r="E18" s="10">
        <v>21.08322674203167</v>
      </c>
      <c r="F18" s="10">
        <v>0.1049293526271753</v>
      </c>
      <c r="G18" s="10">
        <v>1049.2935262717531</v>
      </c>
      <c r="H18" s="10">
        <v>0.05</v>
      </c>
      <c r="I18" s="10">
        <v>1576800</v>
      </c>
      <c r="J18" s="10">
        <v>6.6545758895976219E-4</v>
      </c>
      <c r="K18" s="10">
        <v>8.9999999999999993E-3</v>
      </c>
      <c r="L18">
        <v>7.3939732106640246E-2</v>
      </c>
      <c r="M18" s="656"/>
      <c r="N18" s="10" t="s">
        <v>361</v>
      </c>
      <c r="O18" s="10">
        <v>7.2091238803974236E-4</v>
      </c>
      <c r="P18" s="10">
        <v>8.9999999999999993E-3</v>
      </c>
      <c r="Q18" s="10">
        <v>2E-3</v>
      </c>
    </row>
    <row r="19" spans="2:22" x14ac:dyDescent="0.15">
      <c r="C19" s="10" t="s">
        <v>446</v>
      </c>
      <c r="D19" s="10">
        <v>33183.74</v>
      </c>
      <c r="E19" s="10">
        <v>21.08322674203167</v>
      </c>
      <c r="F19" s="10">
        <v>0.1049293526271753</v>
      </c>
      <c r="G19" s="10">
        <v>1049.2935262717531</v>
      </c>
      <c r="H19" s="10">
        <v>0.05</v>
      </c>
      <c r="I19" s="10">
        <v>1576800</v>
      </c>
      <c r="J19" s="10">
        <v>6.6545758895976219E-4</v>
      </c>
      <c r="K19" s="10">
        <v>8.9999999999999993E-3</v>
      </c>
      <c r="L19">
        <v>7.3939732106640246E-2</v>
      </c>
      <c r="M19" s="656"/>
      <c r="N19" s="10" t="s">
        <v>436</v>
      </c>
      <c r="O19" s="10">
        <v>1.0795704146933657E-4</v>
      </c>
      <c r="P19" s="10">
        <v>1.45</v>
      </c>
      <c r="Q19" s="10">
        <v>0.01</v>
      </c>
    </row>
    <row r="20" spans="2:22" x14ac:dyDescent="0.15">
      <c r="C20" s="10" t="s">
        <v>447</v>
      </c>
      <c r="D20" s="10">
        <v>33183.74</v>
      </c>
      <c r="E20" s="10">
        <v>21.08322674203167</v>
      </c>
      <c r="F20" s="10">
        <v>0.1049293526271753</v>
      </c>
      <c r="G20" s="10">
        <v>1049.2935262717531</v>
      </c>
      <c r="H20" s="10">
        <v>0.05</v>
      </c>
      <c r="I20" s="10">
        <v>1576800</v>
      </c>
      <c r="J20" s="10">
        <v>6.6545758895976219E-4</v>
      </c>
      <c r="K20" s="10">
        <v>8.9999999999999993E-3</v>
      </c>
      <c r="L20">
        <v>7.3939732106640246E-2</v>
      </c>
      <c r="M20" s="656"/>
      <c r="N20" s="10" t="s">
        <v>445</v>
      </c>
      <c r="O20" s="10">
        <v>6.6545758895976219E-4</v>
      </c>
      <c r="P20" s="10">
        <v>8.9999999999999993E-3</v>
      </c>
      <c r="Q20" s="10">
        <v>2E-3</v>
      </c>
    </row>
    <row r="21" spans="2:22" x14ac:dyDescent="0.15">
      <c r="C21" s="10" t="s">
        <v>448</v>
      </c>
      <c r="D21" s="10">
        <v>33183.74</v>
      </c>
      <c r="E21" s="10">
        <v>21.08322674203167</v>
      </c>
      <c r="F21" s="10">
        <v>0.1049293526271753</v>
      </c>
      <c r="G21" s="10">
        <v>1049.2935262717531</v>
      </c>
      <c r="H21" s="10">
        <v>0.05</v>
      </c>
      <c r="I21" s="10">
        <v>1576800</v>
      </c>
      <c r="J21" s="10">
        <v>6.6545758895976219E-4</v>
      </c>
      <c r="K21" s="10">
        <v>8.9999999999999993E-3</v>
      </c>
      <c r="L21">
        <v>7.3939732106640246E-2</v>
      </c>
      <c r="M21" s="656"/>
      <c r="N21" s="10" t="s">
        <v>446</v>
      </c>
      <c r="O21" s="10">
        <v>6.6545758895976219E-4</v>
      </c>
      <c r="P21" s="10">
        <v>8.9999999999999993E-3</v>
      </c>
      <c r="Q21" s="10">
        <v>2E-3</v>
      </c>
    </row>
    <row r="22" spans="2:22" x14ac:dyDescent="0.15">
      <c r="N22" s="10" t="s">
        <v>447</v>
      </c>
      <c r="O22" s="10">
        <v>6.6545758895976219E-4</v>
      </c>
      <c r="P22" s="10">
        <v>8.9999999999999993E-3</v>
      </c>
      <c r="Q22" s="10">
        <v>2E-3</v>
      </c>
    </row>
    <row r="23" spans="2:22" x14ac:dyDescent="0.15">
      <c r="N23" s="10" t="s">
        <v>448</v>
      </c>
      <c r="O23" s="10">
        <v>6.6545758895976219E-4</v>
      </c>
      <c r="P23" s="10">
        <v>8.9999999999999993E-3</v>
      </c>
      <c r="Q23" s="10">
        <v>2E-3</v>
      </c>
    </row>
    <row r="27" spans="2:22" x14ac:dyDescent="0.15">
      <c r="B27" t="s">
        <v>465</v>
      </c>
    </row>
    <row r="28" spans="2:22" x14ac:dyDescent="0.15">
      <c r="C28" t="s">
        <v>455</v>
      </c>
      <c r="D28" t="s">
        <v>443</v>
      </c>
      <c r="E28" t="s">
        <v>406</v>
      </c>
      <c r="F28" t="s">
        <v>407</v>
      </c>
      <c r="G28" t="s">
        <v>408</v>
      </c>
      <c r="H28" t="s">
        <v>321</v>
      </c>
      <c r="I28" t="s">
        <v>302</v>
      </c>
      <c r="J28" t="s">
        <v>303</v>
      </c>
      <c r="K28" t="s">
        <v>21</v>
      </c>
      <c r="L28" t="s">
        <v>22</v>
      </c>
      <c r="M28" t="s">
        <v>24</v>
      </c>
      <c r="N28" t="s">
        <v>25</v>
      </c>
      <c r="O28" t="s">
        <v>26</v>
      </c>
      <c r="P28" t="s">
        <v>27</v>
      </c>
      <c r="Q28" t="s">
        <v>28</v>
      </c>
      <c r="R28" t="s">
        <v>29</v>
      </c>
      <c r="S28" t="s">
        <v>30</v>
      </c>
      <c r="T28" t="s">
        <v>31</v>
      </c>
      <c r="U28" t="s">
        <v>32</v>
      </c>
      <c r="V28" t="s">
        <v>94</v>
      </c>
    </row>
    <row r="29" spans="2:22" x14ac:dyDescent="0.15">
      <c r="B29" t="s">
        <v>444</v>
      </c>
      <c r="C29" t="s">
        <v>450</v>
      </c>
      <c r="D29">
        <v>600</v>
      </c>
      <c r="E29">
        <v>1.2011532831732819E-3</v>
      </c>
      <c r="F29">
        <v>1.2011532831732819E-3</v>
      </c>
      <c r="G29">
        <v>0.30028832079332041</v>
      </c>
      <c r="H29">
        <v>6.0057664158664084</v>
      </c>
      <c r="I29">
        <v>3.0028832079332042</v>
      </c>
      <c r="J29">
        <v>6.0057664158664084</v>
      </c>
      <c r="K29">
        <v>0.7888724729225014</v>
      </c>
      <c r="L29">
        <v>2.2135767074152048</v>
      </c>
      <c r="M29">
        <v>18.433952465434672</v>
      </c>
      <c r="N29">
        <v>7.3623633661475623</v>
      </c>
      <c r="O29">
        <v>11.972721085843972</v>
      </c>
      <c r="P29">
        <v>1.8516349590152164</v>
      </c>
      <c r="Q29">
        <v>2.7968761265567532</v>
      </c>
      <c r="R29">
        <v>0.17304745693906515</v>
      </c>
      <c r="S29">
        <v>0.13647364279841837</v>
      </c>
      <c r="T29">
        <v>184.33952465434845</v>
      </c>
      <c r="U29">
        <v>0.18433952465434844</v>
      </c>
      <c r="V29" s="560">
        <v>6.0057664158664084</v>
      </c>
    </row>
    <row r="30" spans="2:22" x14ac:dyDescent="0.15">
      <c r="B30" t="s">
        <v>444</v>
      </c>
      <c r="C30" t="s">
        <v>450</v>
      </c>
      <c r="D30">
        <v>800</v>
      </c>
      <c r="E30">
        <v>1.1963853587722165E-3</v>
      </c>
      <c r="F30">
        <v>1.1963853587722165E-3</v>
      </c>
      <c r="G30">
        <v>0.29909633969305399</v>
      </c>
      <c r="H30">
        <v>5.9819267938610805</v>
      </c>
      <c r="I30">
        <v>2.9909633969305403</v>
      </c>
      <c r="J30">
        <v>5.9819267938610805</v>
      </c>
      <c r="K30">
        <v>0.71663390224365231</v>
      </c>
      <c r="L30">
        <v>1.8224068801566751</v>
      </c>
      <c r="M30">
        <v>15.52521971794749</v>
      </c>
      <c r="N30">
        <v>6.2019095566226667</v>
      </c>
      <c r="O30">
        <v>10.084577541202282</v>
      </c>
      <c r="P30">
        <v>1.4750995540603649</v>
      </c>
      <c r="Q30">
        <v>2.3519548942686854</v>
      </c>
      <c r="R30">
        <v>0.14493384791578395</v>
      </c>
      <c r="S30">
        <v>0.12200730038524764</v>
      </c>
      <c r="T30">
        <v>155.25219717947638</v>
      </c>
      <c r="U30">
        <v>0.15525219717947639</v>
      </c>
      <c r="V30" s="560">
        <v>5.9819267938610805</v>
      </c>
    </row>
    <row r="31" spans="2:22" x14ac:dyDescent="0.15">
      <c r="B31" t="s">
        <v>444</v>
      </c>
      <c r="C31" t="s">
        <v>450</v>
      </c>
      <c r="D31">
        <v>1000</v>
      </c>
      <c r="E31">
        <v>1.2019391683628965E-3</v>
      </c>
      <c r="F31">
        <v>1.2019391683628965E-3</v>
      </c>
      <c r="G31">
        <v>0.30048479209072393</v>
      </c>
      <c r="H31">
        <v>6.0096958418144792</v>
      </c>
      <c r="I31">
        <v>3.0048479209072396</v>
      </c>
      <c r="J31">
        <v>6.0096958418144792</v>
      </c>
      <c r="K31">
        <v>0.65962988924363852</v>
      </c>
      <c r="L31">
        <v>1.5737635096114815</v>
      </c>
      <c r="M31">
        <v>13.575031124452664</v>
      </c>
      <c r="N31">
        <v>5.4234591044124745</v>
      </c>
      <c r="O31">
        <v>8.8183091097537574</v>
      </c>
      <c r="P31">
        <v>1.2500808896383035</v>
      </c>
      <c r="Q31">
        <v>2.0548224805458357</v>
      </c>
      <c r="R31">
        <v>0.1263475766714636</v>
      </c>
      <c r="S31">
        <v>0.1113570935496926</v>
      </c>
      <c r="T31">
        <v>135.75031124452792</v>
      </c>
      <c r="U31">
        <v>0.13575031124452791</v>
      </c>
      <c r="V31" s="560">
        <v>6.0096958418144792</v>
      </c>
    </row>
    <row r="32" spans="2:22" x14ac:dyDescent="0.15">
      <c r="B32" t="s">
        <v>444</v>
      </c>
      <c r="C32" t="s">
        <v>450</v>
      </c>
      <c r="D32">
        <v>1300</v>
      </c>
      <c r="E32">
        <v>1.177693193361979E-3</v>
      </c>
      <c r="F32">
        <v>1.177693193361979E-3</v>
      </c>
      <c r="G32">
        <v>0.29442329834049469</v>
      </c>
      <c r="H32">
        <v>5.8884659668098918</v>
      </c>
      <c r="I32">
        <v>2.9442329834049459</v>
      </c>
      <c r="J32">
        <v>5.8884659668098918</v>
      </c>
      <c r="K32">
        <v>0.58243358568570203</v>
      </c>
      <c r="L32">
        <v>1.3085756152794348</v>
      </c>
      <c r="M32">
        <v>11.416994355586176</v>
      </c>
      <c r="N32">
        <v>4.5617408883036061</v>
      </c>
      <c r="O32">
        <v>7.4168322861886438</v>
      </c>
      <c r="P32">
        <v>1.0211318859445737</v>
      </c>
      <c r="Q32">
        <v>1.7268769061422635</v>
      </c>
      <c r="R32">
        <v>0.10597247953630434</v>
      </c>
      <c r="S32">
        <v>9.7661339575870157E-2</v>
      </c>
      <c r="T32">
        <v>114.16994355586286</v>
      </c>
      <c r="U32">
        <v>0.11416994355586285</v>
      </c>
      <c r="V32" s="560">
        <v>5.8884659668098918</v>
      </c>
    </row>
    <row r="33" spans="2:22" x14ac:dyDescent="0.15">
      <c r="B33" t="s">
        <v>444</v>
      </c>
      <c r="C33" t="s">
        <v>450</v>
      </c>
      <c r="D33">
        <v>2100</v>
      </c>
      <c r="E33">
        <v>9.1928152299588335E-4</v>
      </c>
      <c r="F33">
        <v>9.1928152299588335E-4</v>
      </c>
      <c r="G33">
        <v>0.22982038074897071</v>
      </c>
      <c r="H33">
        <v>4.5964076149794151</v>
      </c>
      <c r="I33">
        <v>2.2982038074897075</v>
      </c>
      <c r="J33">
        <v>4.5964076149794151</v>
      </c>
      <c r="K33">
        <v>0.4187680311704286</v>
      </c>
      <c r="L33">
        <v>0.90465563984317665</v>
      </c>
      <c r="M33">
        <v>7.6923305406153766</v>
      </c>
      <c r="N33">
        <v>3.0728285015255401</v>
      </c>
      <c r="O33">
        <v>4.9965950891328292</v>
      </c>
      <c r="P33">
        <v>0.73430007086983951</v>
      </c>
      <c r="Q33">
        <v>1.1654767728008477</v>
      </c>
      <c r="R33">
        <v>7.1843673237689781E-2</v>
      </c>
      <c r="S33">
        <v>7.0795718841692667E-2</v>
      </c>
      <c r="T33">
        <v>76.923305406154483</v>
      </c>
      <c r="U33">
        <v>7.6923305406154482E-2</v>
      </c>
      <c r="V33" s="560">
        <v>4.5964076149794142</v>
      </c>
    </row>
    <row r="34" spans="2:22" x14ac:dyDescent="0.15">
      <c r="B34" t="s">
        <v>444</v>
      </c>
      <c r="C34" t="s">
        <v>450</v>
      </c>
      <c r="D34">
        <v>7200</v>
      </c>
      <c r="E34">
        <v>2.7309606801094119E-4</v>
      </c>
      <c r="F34">
        <v>2.7309606801094119E-4</v>
      </c>
      <c r="G34">
        <v>6.8274017002735263E-2</v>
      </c>
      <c r="H34">
        <v>1.3654803400547053</v>
      </c>
      <c r="I34">
        <v>0.68274017002735266</v>
      </c>
      <c r="J34">
        <v>1.3654803400547053</v>
      </c>
      <c r="K34">
        <v>0.11186759268653002</v>
      </c>
      <c r="L34">
        <v>0.22081261341559952</v>
      </c>
      <c r="M34">
        <v>1.8223583059401358</v>
      </c>
      <c r="N34">
        <v>0.72777432895722916</v>
      </c>
      <c r="O34">
        <v>1.1835587376787364</v>
      </c>
      <c r="P34">
        <v>0.18704059426170333</v>
      </c>
      <c r="Q34">
        <v>0.27666589391105939</v>
      </c>
      <c r="R34">
        <v>1.7145483896786905E-2</v>
      </c>
      <c r="S34">
        <v>1.9465036421983311E-2</v>
      </c>
      <c r="T34">
        <v>18.223583059401527</v>
      </c>
      <c r="U34">
        <v>1.8223583059401527E-2</v>
      </c>
      <c r="V34" s="560">
        <v>1.3654803400547053</v>
      </c>
    </row>
    <row r="35" spans="2:22" x14ac:dyDescent="0.15">
      <c r="B35" t="s">
        <v>444</v>
      </c>
      <c r="C35" t="s">
        <v>450</v>
      </c>
      <c r="D35">
        <v>14600</v>
      </c>
      <c r="E35">
        <v>1.1908232331771952E-4</v>
      </c>
      <c r="F35">
        <v>1.1908232331771952E-4</v>
      </c>
      <c r="G35">
        <v>2.977058082942987E-2</v>
      </c>
      <c r="H35">
        <v>0.59541161658859731</v>
      </c>
      <c r="I35">
        <v>0.29770580829429866</v>
      </c>
      <c r="J35">
        <v>0.59541161658859731</v>
      </c>
      <c r="K35">
        <v>5.0176140839898388E-2</v>
      </c>
      <c r="L35">
        <v>8.9317380320861145E-2</v>
      </c>
      <c r="M35">
        <v>0.73012630214023411</v>
      </c>
      <c r="N35">
        <v>0.29155643751952715</v>
      </c>
      <c r="O35">
        <v>0.47417036027734788</v>
      </c>
      <c r="P35">
        <v>7.6647650565822539E-2</v>
      </c>
      <c r="Q35">
        <v>0.1109188481079874</v>
      </c>
      <c r="R35">
        <v>6.8857031102122646E-3</v>
      </c>
      <c r="S35">
        <v>8.9547506750770715E-3</v>
      </c>
      <c r="T35">
        <v>7.301263021402411</v>
      </c>
      <c r="U35">
        <v>7.3012630214024108E-3</v>
      </c>
      <c r="V35" s="560">
        <v>0.59541161658859731</v>
      </c>
    </row>
    <row r="55" spans="7:7" x14ac:dyDescent="0.15">
      <c r="G55" t="s">
        <v>468</v>
      </c>
    </row>
  </sheetData>
  <phoneticPr fontId="12" type="noConversion"/>
  <conditionalFormatting sqref="L3:L21">
    <cfRule type="cellIs" dxfId="0" priority="1" operator="greaterThan">
      <formula>1</formula>
    </cfRule>
  </conditionalFormatting>
  <pageMargins left="0.7" right="0.7" top="0.75" bottom="0.75" header="0.3" footer="0.3"/>
  <headerFooter>
    <oddHeader>&amp;R&amp;"Arial Black"&amp;10&amp;K4099DA INTERNAL&amp;1#_x000D_</oddHeader>
    <oddFooter>&amp;C_x000D_&amp;1#&amp;"Verdana"&amp;7&amp;K000000 Confidential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038E9-F02D-465B-B8AC-62402120003F}">
  <dimension ref="B1:M67"/>
  <sheetViews>
    <sheetView zoomScale="80" zoomScaleNormal="80" workbookViewId="0">
      <pane ySplit="5" topLeftCell="A6" activePane="bottomLeft" state="frozen"/>
      <selection pane="bottomLeft" activeCell="A6" sqref="A6"/>
    </sheetView>
  </sheetViews>
  <sheetFormatPr defaultRowHeight="11.25" x14ac:dyDescent="0.15"/>
  <cols>
    <col min="2" max="2" width="31.625" bestFit="1" customWidth="1"/>
    <col min="3" max="3" width="9.375" bestFit="1" customWidth="1"/>
    <col min="4" max="4" width="17.375" bestFit="1" customWidth="1"/>
    <col min="5" max="5" width="17" bestFit="1" customWidth="1"/>
    <col min="6" max="6" width="12.625" bestFit="1" customWidth="1"/>
    <col min="7" max="7" width="16.875" bestFit="1" customWidth="1"/>
    <col min="8" max="9" width="13.75" bestFit="1" customWidth="1"/>
    <col min="10" max="10" width="12.625" bestFit="1" customWidth="1"/>
    <col min="11" max="11" width="14.875" bestFit="1" customWidth="1"/>
    <col min="12" max="12" width="12" bestFit="1" customWidth="1"/>
    <col min="13" max="13" width="11.875" bestFit="1" customWidth="1"/>
  </cols>
  <sheetData>
    <row r="1" spans="2:13" ht="12" thickBot="1" x14ac:dyDescent="0.2"/>
    <row r="2" spans="2:13" ht="12" thickBot="1" x14ac:dyDescent="0.2">
      <c r="B2" s="569" t="s">
        <v>365</v>
      </c>
    </row>
    <row r="5" spans="2:13" x14ac:dyDescent="0.15">
      <c r="B5" t="s">
        <v>67</v>
      </c>
    </row>
    <row r="6" spans="2:13" x14ac:dyDescent="0.15">
      <c r="B6" s="513"/>
      <c r="C6" s="513" t="s">
        <v>287</v>
      </c>
      <c r="D6" s="513">
        <v>600</v>
      </c>
      <c r="E6" s="513">
        <v>1900</v>
      </c>
      <c r="F6" s="513">
        <v>11800</v>
      </c>
      <c r="G6" s="513">
        <v>600</v>
      </c>
      <c r="H6" s="513">
        <v>800</v>
      </c>
      <c r="I6" s="513">
        <v>1000</v>
      </c>
      <c r="J6" s="513">
        <v>1300</v>
      </c>
      <c r="K6" s="513">
        <v>2100</v>
      </c>
      <c r="L6" s="513">
        <v>7200</v>
      </c>
      <c r="M6" s="513">
        <v>14600</v>
      </c>
    </row>
    <row r="7" spans="2:13" x14ac:dyDescent="0.15">
      <c r="B7" s="86"/>
      <c r="C7" s="86"/>
      <c r="D7" s="86" t="s">
        <v>288</v>
      </c>
      <c r="E7" s="86" t="s">
        <v>288</v>
      </c>
      <c r="F7" s="86" t="s">
        <v>288</v>
      </c>
      <c r="G7" s="86" t="s">
        <v>301</v>
      </c>
      <c r="H7" s="86" t="s">
        <v>289</v>
      </c>
      <c r="I7" s="86" t="s">
        <v>289</v>
      </c>
      <c r="J7" s="86" t="s">
        <v>289</v>
      </c>
      <c r="K7" s="86" t="s">
        <v>289</v>
      </c>
      <c r="L7" s="86" t="s">
        <v>289</v>
      </c>
      <c r="M7" s="86" t="s">
        <v>289</v>
      </c>
    </row>
    <row r="8" spans="2:13" x14ac:dyDescent="0.15">
      <c r="B8" s="10" t="s">
        <v>0</v>
      </c>
      <c r="C8" s="12" t="s">
        <v>1</v>
      </c>
      <c r="D8" s="514">
        <v>0.16591337606408735</v>
      </c>
      <c r="E8" s="514">
        <v>7.5496496367174121E-2</v>
      </c>
      <c r="F8" s="514">
        <v>1.3209597824480619E-2</v>
      </c>
      <c r="G8" s="514">
        <v>0.26082935958229253</v>
      </c>
      <c r="H8" s="514">
        <v>0.24281380614168935</v>
      </c>
      <c r="I8" s="514">
        <v>0.2228823453184261</v>
      </c>
      <c r="J8" s="514">
        <v>0.19317840039377582</v>
      </c>
      <c r="K8" s="514">
        <v>0.13277511244660081</v>
      </c>
      <c r="L8" s="514">
        <v>3.3776687745704567E-2</v>
      </c>
      <c r="M8" s="514">
        <v>1.4829880459144511E-2</v>
      </c>
    </row>
    <row r="9" spans="2:13" x14ac:dyDescent="0.15">
      <c r="B9" s="10" t="s">
        <v>2</v>
      </c>
      <c r="C9" s="12" t="s">
        <v>3</v>
      </c>
      <c r="D9" s="514">
        <v>0.36423960144594114</v>
      </c>
      <c r="E9" s="514">
        <v>0.20372343463290896</v>
      </c>
      <c r="F9" s="514">
        <v>3.9830703978140036E-2</v>
      </c>
      <c r="G9" s="514">
        <v>0.70631878420336647</v>
      </c>
      <c r="H9" s="514">
        <v>0.70028831588675033</v>
      </c>
      <c r="I9" s="514">
        <v>0.66289451458742976</v>
      </c>
      <c r="J9" s="514">
        <v>0.58718178823592848</v>
      </c>
      <c r="K9" s="514">
        <v>0.40885331493923061</v>
      </c>
      <c r="L9" s="514">
        <v>0.10261767741991634</v>
      </c>
      <c r="M9" s="514">
        <v>4.5684365321050038E-2</v>
      </c>
    </row>
    <row r="10" spans="2:13" x14ac:dyDescent="0.15">
      <c r="B10" s="10" t="s">
        <v>4</v>
      </c>
      <c r="C10" s="12" t="s">
        <v>5</v>
      </c>
      <c r="D10" s="514">
        <v>3.4564822635745417E-2</v>
      </c>
      <c r="E10" s="514">
        <v>1.8097327434698905E-2</v>
      </c>
      <c r="F10" s="514">
        <v>3.4275414636035931E-3</v>
      </c>
      <c r="G10" s="514">
        <v>6.2678567092812026E-2</v>
      </c>
      <c r="H10" s="514">
        <v>6.1016205424412641E-2</v>
      </c>
      <c r="I10" s="514">
        <v>5.7260762970125736E-2</v>
      </c>
      <c r="J10" s="514">
        <v>5.0417467326039203E-2</v>
      </c>
      <c r="K10" s="514">
        <v>3.4981727561957311E-2</v>
      </c>
      <c r="L10" s="514">
        <v>8.8122697265796933E-3</v>
      </c>
      <c r="M10" s="514">
        <v>3.9083441635480616E-3</v>
      </c>
    </row>
    <row r="11" spans="2:13" ht="14.25" x14ac:dyDescent="0.2">
      <c r="B11" s="10" t="s">
        <v>6</v>
      </c>
      <c r="C11" s="12" t="s">
        <v>85</v>
      </c>
      <c r="D11" s="514">
        <v>3.7786062796119744</v>
      </c>
      <c r="E11" s="514">
        <v>1.5944403268976375</v>
      </c>
      <c r="F11" s="514">
        <v>0.233234981460297</v>
      </c>
      <c r="G11" s="514">
        <v>4.5149534027989393</v>
      </c>
      <c r="H11" s="514">
        <v>3.981081724947634</v>
      </c>
      <c r="I11" s="514">
        <v>3.536003679337266</v>
      </c>
      <c r="J11" s="514">
        <v>2.9732727286785523</v>
      </c>
      <c r="K11" s="514">
        <v>1.9591599889196922</v>
      </c>
      <c r="L11" s="514">
        <v>0.4446725602238476</v>
      </c>
      <c r="M11" s="514">
        <v>0.1769820488522971</v>
      </c>
    </row>
    <row r="12" spans="2:13" ht="14.25" x14ac:dyDescent="0.2">
      <c r="B12" s="10" t="s">
        <v>8</v>
      </c>
      <c r="C12" s="12" t="s">
        <v>85</v>
      </c>
      <c r="D12" s="514">
        <v>0.58791498121975927</v>
      </c>
      <c r="E12" s="514">
        <v>0.29538347135437293</v>
      </c>
      <c r="F12" s="514">
        <v>5.45073150337105E-2</v>
      </c>
      <c r="G12" s="514">
        <v>1.0180771526341843</v>
      </c>
      <c r="H12" s="514">
        <v>0.97735040270679896</v>
      </c>
      <c r="I12" s="514">
        <v>0.91042587048761359</v>
      </c>
      <c r="J12" s="514">
        <v>0.79683180190119396</v>
      </c>
      <c r="K12" s="514">
        <v>0.54927403034170708</v>
      </c>
      <c r="L12" s="514">
        <v>0.13757018401481694</v>
      </c>
      <c r="M12" s="514">
        <v>6.0626617731954768E-2</v>
      </c>
    </row>
    <row r="13" spans="2:13" ht="14.25" x14ac:dyDescent="0.2">
      <c r="B13" s="10" t="s">
        <v>9</v>
      </c>
      <c r="C13" s="12" t="s">
        <v>85</v>
      </c>
      <c r="D13" s="514">
        <v>2.2544776051277764</v>
      </c>
      <c r="E13" s="514">
        <v>0.92586385111137259</v>
      </c>
      <c r="F13" s="514">
        <v>0.13507962914278546</v>
      </c>
      <c r="G13" s="514">
        <v>2.6276581622711861</v>
      </c>
      <c r="H13" s="514">
        <v>2.2754050325225998</v>
      </c>
      <c r="I13" s="514">
        <v>2.0037060695537283</v>
      </c>
      <c r="J13" s="514">
        <v>1.6786726966984811</v>
      </c>
      <c r="K13" s="514">
        <v>1.1088898731742685</v>
      </c>
      <c r="L13" s="514">
        <v>0.26091306293350747</v>
      </c>
      <c r="M13" s="514">
        <v>0.10458714971840495</v>
      </c>
    </row>
    <row r="14" spans="2:13" ht="14.25" x14ac:dyDescent="0.2">
      <c r="B14" s="10" t="s">
        <v>10</v>
      </c>
      <c r="C14" s="12" t="s">
        <v>85</v>
      </c>
      <c r="D14" s="514">
        <v>18.893031398059687</v>
      </c>
      <c r="E14" s="514">
        <v>7.9722016344881084</v>
      </c>
      <c r="F14" s="514">
        <v>1.1661749073014733</v>
      </c>
      <c r="G14" s="514">
        <v>22.574767013994474</v>
      </c>
      <c r="H14" s="514">
        <v>19.905408624737973</v>
      </c>
      <c r="I14" s="514">
        <v>17.680018396686151</v>
      </c>
      <c r="J14" s="514">
        <v>14.866363643392614</v>
      </c>
      <c r="K14" s="514">
        <v>9.7957999445983646</v>
      </c>
      <c r="L14" s="514">
        <v>2.2233628011192157</v>
      </c>
      <c r="M14" s="514">
        <v>0.88491024426147646</v>
      </c>
    </row>
    <row r="15" spans="2:13" ht="14.25" x14ac:dyDescent="0.2">
      <c r="B15" s="10" t="s">
        <v>11</v>
      </c>
      <c r="C15" s="12" t="s">
        <v>85</v>
      </c>
      <c r="D15" s="514">
        <v>7.5461466663354475</v>
      </c>
      <c r="E15" s="514">
        <v>3.1849823602297587</v>
      </c>
      <c r="F15" s="514">
        <v>0.46591050418081931</v>
      </c>
      <c r="G15" s="514">
        <v>9.0186891855715068</v>
      </c>
      <c r="H15" s="514">
        <v>7.9535312023180706</v>
      </c>
      <c r="I15" s="514">
        <v>7.0648648062538051</v>
      </c>
      <c r="J15" s="514">
        <v>5.9407261745583702</v>
      </c>
      <c r="K15" s="514">
        <v>3.914401496666239</v>
      </c>
      <c r="L15" s="514">
        <v>0.8881761270288635</v>
      </c>
      <c r="M15" s="514">
        <v>0.35347633633210335</v>
      </c>
    </row>
    <row r="16" spans="2:13" ht="14.25" x14ac:dyDescent="0.2">
      <c r="B16" s="10" t="s">
        <v>12</v>
      </c>
      <c r="C16" s="12" t="s">
        <v>85</v>
      </c>
      <c r="D16" s="514">
        <v>12.2712488313318</v>
      </c>
      <c r="E16" s="514">
        <v>5.1786824844460444</v>
      </c>
      <c r="F16" s="514">
        <v>0.75754747412948431</v>
      </c>
      <c r="G16" s="514">
        <v>14.664250542407871</v>
      </c>
      <c r="H16" s="514">
        <v>12.931322066432109</v>
      </c>
      <c r="I16" s="514">
        <v>11.486059830828811</v>
      </c>
      <c r="J16" s="514">
        <v>9.6582869658729908</v>
      </c>
      <c r="K16" s="514">
        <v>6.3640045630113624</v>
      </c>
      <c r="L16" s="514">
        <v>1.4442116595451413</v>
      </c>
      <c r="M16" s="514">
        <v>0.57478519095955494</v>
      </c>
    </row>
    <row r="17" spans="2:13" ht="14.25" x14ac:dyDescent="0.2">
      <c r="B17" s="10" t="s">
        <v>13</v>
      </c>
      <c r="C17" s="12" t="s">
        <v>85</v>
      </c>
      <c r="D17" s="514">
        <v>1.86909489787518</v>
      </c>
      <c r="E17" s="514">
        <v>0.73743867705832467</v>
      </c>
      <c r="F17" s="514">
        <v>0.1071558520085938</v>
      </c>
      <c r="G17" s="514">
        <v>2.1000838319288047</v>
      </c>
      <c r="H17" s="514">
        <v>1.7680812397845926</v>
      </c>
      <c r="I17" s="514">
        <v>1.5355427547010829</v>
      </c>
      <c r="J17" s="514">
        <v>1.2787701486280851</v>
      </c>
      <c r="K17" s="514">
        <v>0.84819637865224218</v>
      </c>
      <c r="L17" s="514">
        <v>0.21110086397244812</v>
      </c>
      <c r="M17" s="514">
        <v>8.5514487214033028E-2</v>
      </c>
    </row>
    <row r="18" spans="2:13" ht="14.25" x14ac:dyDescent="0.2">
      <c r="B18" s="10" t="s">
        <v>14</v>
      </c>
      <c r="C18" s="12" t="s">
        <v>85</v>
      </c>
      <c r="D18" s="514">
        <v>2.8653080728931908</v>
      </c>
      <c r="E18" s="514">
        <v>1.2068754102755752</v>
      </c>
      <c r="F18" s="514">
        <v>0.17651136919125818</v>
      </c>
      <c r="G18" s="515">
        <v>3.4179983088407342</v>
      </c>
      <c r="H18" s="514">
        <v>3.0102693285129094</v>
      </c>
      <c r="I18" s="514">
        <v>2.6722399913617849</v>
      </c>
      <c r="J18" s="514">
        <v>2.2464425144387574</v>
      </c>
      <c r="K18" s="514">
        <v>1.4804723550137426</v>
      </c>
      <c r="L18" s="514">
        <v>0.33681656818792244</v>
      </c>
      <c r="M18" s="514">
        <v>0.13411852719461928</v>
      </c>
    </row>
    <row r="19" spans="2:13" ht="14.25" x14ac:dyDescent="0.2">
      <c r="B19" s="10" t="s">
        <v>15</v>
      </c>
      <c r="C19" s="12" t="s">
        <v>85</v>
      </c>
      <c r="D19" s="514">
        <v>0.17708256772157549</v>
      </c>
      <c r="E19" s="514">
        <v>7.4231728280449064E-2</v>
      </c>
      <c r="F19" s="514">
        <v>1.0851762896704649E-2</v>
      </c>
      <c r="G19" s="515">
        <v>0.21031478787610366</v>
      </c>
      <c r="H19" s="514">
        <v>0.18464454191348378</v>
      </c>
      <c r="I19" s="514">
        <v>0.16366759061139455</v>
      </c>
      <c r="J19" s="514">
        <v>0.13750221617241454</v>
      </c>
      <c r="K19" s="514">
        <v>9.0656965848300811E-2</v>
      </c>
      <c r="L19" s="514">
        <v>2.0754524353398654E-2</v>
      </c>
      <c r="M19" s="514">
        <v>8.2747336055070085E-3</v>
      </c>
    </row>
    <row r="20" spans="2:13" ht="14.25" x14ac:dyDescent="0.15">
      <c r="B20" s="10" t="s">
        <v>16</v>
      </c>
      <c r="C20" s="86" t="s">
        <v>85</v>
      </c>
      <c r="D20" s="514">
        <v>8.1287271018864043E-2</v>
      </c>
      <c r="E20" s="514">
        <v>3.5993012080311311E-2</v>
      </c>
      <c r="F20" s="514">
        <v>6.590646401600014E-3</v>
      </c>
      <c r="G20" s="514">
        <v>0.17337943637233152</v>
      </c>
      <c r="H20" s="514">
        <v>0.16407072335256309</v>
      </c>
      <c r="I20" s="514">
        <v>0.15185815116573456</v>
      </c>
      <c r="J20" s="514">
        <v>0.13248096251252403</v>
      </c>
      <c r="K20" s="514">
        <v>9.141833810611423E-2</v>
      </c>
      <c r="L20" s="514">
        <v>2.3606203387181918E-2</v>
      </c>
      <c r="M20" s="514">
        <v>1.0653915584137162E-2</v>
      </c>
    </row>
    <row r="21" spans="2:13" ht="14.25" x14ac:dyDescent="0.15">
      <c r="B21" s="10" t="s">
        <v>17</v>
      </c>
      <c r="C21" s="86" t="s">
        <v>85</v>
      </c>
      <c r="D21" s="514">
        <v>188.93031398059875</v>
      </c>
      <c r="E21" s="514">
        <v>79.722016344881879</v>
      </c>
      <c r="F21" s="514">
        <v>11.66174907301485</v>
      </c>
      <c r="G21" s="514">
        <v>225.74767013994699</v>
      </c>
      <c r="H21" s="514">
        <v>199.05408624738169</v>
      </c>
      <c r="I21" s="514">
        <v>176.80018396686327</v>
      </c>
      <c r="J21" s="514">
        <v>148.66363643392762</v>
      </c>
      <c r="K21" s="514">
        <v>97.957999445984598</v>
      </c>
      <c r="L21" s="514">
        <v>22.23362801119238</v>
      </c>
      <c r="M21" s="514">
        <v>8.8491024426148535</v>
      </c>
    </row>
    <row r="23" spans="2:13" x14ac:dyDescent="0.15">
      <c r="B23" t="s">
        <v>136</v>
      </c>
    </row>
    <row r="24" spans="2:13" x14ac:dyDescent="0.15">
      <c r="B24" s="513"/>
      <c r="C24" s="513" t="s">
        <v>287</v>
      </c>
      <c r="D24" s="513">
        <v>600</v>
      </c>
      <c r="E24" s="513">
        <v>1900</v>
      </c>
      <c r="F24" s="513">
        <v>11800</v>
      </c>
      <c r="G24" s="513">
        <v>600</v>
      </c>
      <c r="H24" s="513">
        <v>800</v>
      </c>
      <c r="I24" s="513">
        <v>1000</v>
      </c>
      <c r="J24" s="513">
        <v>1300</v>
      </c>
      <c r="K24" s="513">
        <v>2100</v>
      </c>
      <c r="L24" s="513">
        <v>7200</v>
      </c>
      <c r="M24" s="513">
        <v>14600</v>
      </c>
    </row>
    <row r="25" spans="2:13" x14ac:dyDescent="0.15">
      <c r="B25" s="86"/>
      <c r="C25" s="86"/>
      <c r="D25" s="86" t="s">
        <v>300</v>
      </c>
      <c r="E25" s="86" t="s">
        <v>288</v>
      </c>
      <c r="F25" s="86" t="s">
        <v>288</v>
      </c>
      <c r="G25" s="86" t="s">
        <v>301</v>
      </c>
      <c r="H25" s="86" t="s">
        <v>289</v>
      </c>
      <c r="I25" s="86" t="s">
        <v>289</v>
      </c>
      <c r="J25" s="86" t="s">
        <v>289</v>
      </c>
      <c r="K25" s="86" t="s">
        <v>289</v>
      </c>
      <c r="L25" s="86" t="s">
        <v>289</v>
      </c>
      <c r="M25" s="86" t="s">
        <v>289</v>
      </c>
    </row>
    <row r="26" spans="2:13" x14ac:dyDescent="0.15">
      <c r="B26" s="10" t="s">
        <v>0</v>
      </c>
      <c r="C26" s="12" t="s">
        <v>1</v>
      </c>
      <c r="D26" s="514">
        <v>0.14993575616583166</v>
      </c>
      <c r="E26" s="514">
        <v>6.5434685092889314E-2</v>
      </c>
      <c r="F26" s="514">
        <v>1.1399204957205375E-2</v>
      </c>
      <c r="G26" s="514">
        <v>0.22241358538378248</v>
      </c>
      <c r="H26" s="514">
        <v>0.19663723550255385</v>
      </c>
      <c r="I26" s="514">
        <v>0.17778248563424776</v>
      </c>
      <c r="J26" s="514">
        <v>0.15465588178154743</v>
      </c>
      <c r="K26" s="514">
        <v>0.10930742053838041</v>
      </c>
      <c r="L26" s="514">
        <v>2.939251738099595E-2</v>
      </c>
      <c r="M26" s="514">
        <v>1.3112569838836701E-2</v>
      </c>
    </row>
    <row r="27" spans="2:13" x14ac:dyDescent="0.15">
      <c r="B27" s="10" t="s">
        <v>2</v>
      </c>
      <c r="C27" s="12" t="s">
        <v>3</v>
      </c>
      <c r="D27" s="514">
        <v>0.32685771446040085</v>
      </c>
      <c r="E27" s="514">
        <v>0.17708346919493773</v>
      </c>
      <c r="F27" s="514">
        <v>3.5233161555780483E-2</v>
      </c>
      <c r="G27" s="514">
        <v>0.59288409266103725</v>
      </c>
      <c r="H27" s="514">
        <v>0.55559352776286441</v>
      </c>
      <c r="I27" s="514">
        <v>0.52113382680953313</v>
      </c>
      <c r="J27" s="514">
        <v>0.4676097784349873</v>
      </c>
      <c r="K27" s="514">
        <v>0.34157417882812702</v>
      </c>
      <c r="L27" s="514">
        <v>9.1854272029252143E-2</v>
      </c>
      <c r="M27" s="514">
        <v>4.1701850697797416E-2</v>
      </c>
    </row>
    <row r="28" spans="2:13" x14ac:dyDescent="0.15">
      <c r="B28" s="10" t="s">
        <v>4</v>
      </c>
      <c r="C28" s="12" t="s">
        <v>5</v>
      </c>
      <c r="D28" s="514">
        <v>3.109240545652641E-2</v>
      </c>
      <c r="E28" s="514">
        <v>1.571729592364679E-2</v>
      </c>
      <c r="F28" s="514">
        <v>3.0115166879595267E-3</v>
      </c>
      <c r="G28" s="514">
        <v>5.2860378598593924E-2</v>
      </c>
      <c r="H28" s="514">
        <v>4.869408316922353E-2</v>
      </c>
      <c r="I28" s="514">
        <v>4.5198527093102889E-2</v>
      </c>
      <c r="J28" s="514">
        <v>4.0208841120364033E-2</v>
      </c>
      <c r="K28" s="514">
        <v>2.9109712781270801E-2</v>
      </c>
      <c r="L28" s="514">
        <v>7.8278943991664136E-3</v>
      </c>
      <c r="M28" s="514">
        <v>3.5373274518784841E-3</v>
      </c>
    </row>
    <row r="29" spans="2:13" ht="14.25" x14ac:dyDescent="0.2">
      <c r="B29" s="10" t="s">
        <v>6</v>
      </c>
      <c r="C29" s="12" t="s">
        <v>85</v>
      </c>
      <c r="D29" s="514">
        <v>3.2149200782027583</v>
      </c>
      <c r="E29" s="514">
        <v>1.302303024379869</v>
      </c>
      <c r="F29" s="514">
        <v>0.18700363911353626</v>
      </c>
      <c r="G29" s="514">
        <v>3.6867904930869715</v>
      </c>
      <c r="H29" s="514">
        <v>3.1050439435895294</v>
      </c>
      <c r="I29" s="514">
        <v>2.7150062248905606</v>
      </c>
      <c r="J29" s="514">
        <v>2.2833988711172588</v>
      </c>
      <c r="K29" s="514">
        <v>1.5384661081230906</v>
      </c>
      <c r="L29" s="514">
        <v>0.36447166118803082</v>
      </c>
      <c r="M29" s="514">
        <v>0.14602526042804831</v>
      </c>
    </row>
    <row r="30" spans="2:13" ht="14.25" x14ac:dyDescent="0.2">
      <c r="B30" s="10" t="s">
        <v>8</v>
      </c>
      <c r="C30" s="12" t="s">
        <v>85</v>
      </c>
      <c r="D30" s="514">
        <v>0.48770705572104672</v>
      </c>
      <c r="E30" s="514">
        <v>0.23610088643160487</v>
      </c>
      <c r="F30" s="514">
        <v>4.3948156688482051E-2</v>
      </c>
      <c r="G30" s="514">
        <v>0.7888724729225014</v>
      </c>
      <c r="H30" s="514">
        <v>0.71663390224365231</v>
      </c>
      <c r="I30" s="514">
        <v>0.65962988924363852</v>
      </c>
      <c r="J30" s="514">
        <v>0.58243358568570203</v>
      </c>
      <c r="K30" s="514">
        <v>0.4187680311704286</v>
      </c>
      <c r="L30" s="514">
        <v>0.11186759268653002</v>
      </c>
      <c r="M30" s="514">
        <v>5.0176140839898388E-2</v>
      </c>
    </row>
    <row r="31" spans="2:13" ht="14.25" x14ac:dyDescent="0.2">
      <c r="B31" s="10" t="s">
        <v>9</v>
      </c>
      <c r="C31" s="12" t="s">
        <v>85</v>
      </c>
      <c r="D31" s="514">
        <v>1.9726345044231697</v>
      </c>
      <c r="E31" s="514">
        <v>0.77979519985248946</v>
      </c>
      <c r="F31" s="514">
        <v>0.11196395796940531</v>
      </c>
      <c r="G31" s="514">
        <v>2.2135767074152048</v>
      </c>
      <c r="H31" s="514">
        <v>1.8224068801566751</v>
      </c>
      <c r="I31" s="514">
        <v>1.5737635096114815</v>
      </c>
      <c r="J31" s="514">
        <v>1.3085756152794348</v>
      </c>
      <c r="K31" s="514">
        <v>0.90465563984317665</v>
      </c>
      <c r="L31" s="514">
        <v>0.22081261341559952</v>
      </c>
      <c r="M31" s="514">
        <v>8.9317380320861145E-2</v>
      </c>
    </row>
    <row r="32" spans="2:13" ht="14.25" x14ac:dyDescent="0.2">
      <c r="B32" s="10" t="s">
        <v>10</v>
      </c>
      <c r="C32" s="12" t="s">
        <v>85</v>
      </c>
      <c r="D32" s="514">
        <v>16.074600391013629</v>
      </c>
      <c r="E32" s="514">
        <v>6.5115151218992784</v>
      </c>
      <c r="F32" s="514">
        <v>0.93501819556767196</v>
      </c>
      <c r="G32" s="514">
        <v>18.433952465434672</v>
      </c>
      <c r="H32" s="514">
        <v>15.52521971794749</v>
      </c>
      <c r="I32" s="514">
        <v>13.575031124452664</v>
      </c>
      <c r="J32" s="514">
        <v>11.416994355586176</v>
      </c>
      <c r="K32" s="514">
        <v>7.6923305406153766</v>
      </c>
      <c r="L32" s="514">
        <v>1.8223583059401358</v>
      </c>
      <c r="M32" s="514">
        <v>0.73012630214023411</v>
      </c>
    </row>
    <row r="33" spans="2:13" ht="14.25" x14ac:dyDescent="0.2">
      <c r="B33" s="10" t="s">
        <v>11</v>
      </c>
      <c r="C33" s="12" t="s">
        <v>85</v>
      </c>
      <c r="D33" s="514">
        <v>6.4187742635170082</v>
      </c>
      <c r="E33" s="514">
        <v>2.6007077551942182</v>
      </c>
      <c r="F33" s="514">
        <v>0.37344781948729749</v>
      </c>
      <c r="G33" s="514">
        <v>7.3623633661475623</v>
      </c>
      <c r="H33" s="514">
        <v>6.2019095566226667</v>
      </c>
      <c r="I33" s="514">
        <v>5.4234591044124745</v>
      </c>
      <c r="J33" s="514">
        <v>4.5617408883036061</v>
      </c>
      <c r="K33" s="514">
        <v>3.0728285015255401</v>
      </c>
      <c r="L33" s="514">
        <v>0.72777432895722916</v>
      </c>
      <c r="M33" s="514">
        <v>0.29155643751952715</v>
      </c>
    </row>
    <row r="34" spans="2:13" ht="14.25" x14ac:dyDescent="0.2">
      <c r="B34" s="10" t="s">
        <v>12</v>
      </c>
      <c r="C34" s="12" t="s">
        <v>85</v>
      </c>
      <c r="D34" s="514">
        <v>10.439268676751844</v>
      </c>
      <c r="E34" s="514">
        <v>4.2292362512632957</v>
      </c>
      <c r="F34" s="514">
        <v>0.60729561150251199</v>
      </c>
      <c r="G34" s="514">
        <v>11.972721085843972</v>
      </c>
      <c r="H34" s="514">
        <v>10.084577541202282</v>
      </c>
      <c r="I34" s="514">
        <v>8.8183091097537574</v>
      </c>
      <c r="J34" s="514">
        <v>7.4168322861886438</v>
      </c>
      <c r="K34" s="514">
        <v>4.9965950891328292</v>
      </c>
      <c r="L34" s="514">
        <v>1.1835587376787364</v>
      </c>
      <c r="M34" s="514">
        <v>0.47417036027734788</v>
      </c>
    </row>
    <row r="35" spans="2:13" ht="14.25" x14ac:dyDescent="0.2">
      <c r="B35" s="10" t="s">
        <v>13</v>
      </c>
      <c r="C35" s="12" t="s">
        <v>85</v>
      </c>
      <c r="D35" s="514">
        <v>1.6999890374524165</v>
      </c>
      <c r="E35" s="514">
        <v>0.64979748630299472</v>
      </c>
      <c r="F35" s="514">
        <v>9.3286449304565727E-2</v>
      </c>
      <c r="G35" s="514">
        <v>1.8516349590152164</v>
      </c>
      <c r="H35" s="514">
        <v>1.4750995540603649</v>
      </c>
      <c r="I35" s="514">
        <v>1.2500808896383035</v>
      </c>
      <c r="J35" s="514">
        <v>1.0211318859445737</v>
      </c>
      <c r="K35" s="514">
        <v>0.73430007086983951</v>
      </c>
      <c r="L35" s="514">
        <v>0.18704059426170333</v>
      </c>
      <c r="M35" s="514">
        <v>7.6647650565822539E-2</v>
      </c>
    </row>
    <row r="36" spans="2:13" ht="14.25" x14ac:dyDescent="0.2">
      <c r="B36" s="10" t="s">
        <v>14</v>
      </c>
      <c r="C36" s="12" t="s">
        <v>85</v>
      </c>
      <c r="D36" s="514">
        <v>2.442543421836274</v>
      </c>
      <c r="E36" s="514">
        <v>0.98777243338724685</v>
      </c>
      <c r="F36" s="514">
        <v>0.14183786243118737</v>
      </c>
      <c r="G36" s="514">
        <v>2.7968761265567532</v>
      </c>
      <c r="H36" s="514">
        <v>2.3519548942686854</v>
      </c>
      <c r="I36" s="514">
        <v>2.0548224805458357</v>
      </c>
      <c r="J36" s="514">
        <v>1.7268769061422635</v>
      </c>
      <c r="K36" s="514">
        <v>1.1654767728008477</v>
      </c>
      <c r="L36" s="514">
        <v>0.27666589391105939</v>
      </c>
      <c r="M36" s="514">
        <v>0.1109188481079874</v>
      </c>
    </row>
    <row r="37" spans="2:13" ht="14.25" x14ac:dyDescent="0.2">
      <c r="B37" s="10" t="s">
        <v>15</v>
      </c>
      <c r="C37" s="12" t="s">
        <v>85</v>
      </c>
      <c r="D37" s="514">
        <v>0.15171668865816074</v>
      </c>
      <c r="E37" s="514">
        <v>6.1085549667149484E-2</v>
      </c>
      <c r="F37" s="514">
        <v>8.7713524911004186E-3</v>
      </c>
      <c r="G37" s="514">
        <v>0.17304745693906515</v>
      </c>
      <c r="H37" s="514">
        <v>0.14493384791578395</v>
      </c>
      <c r="I37" s="514">
        <v>0.1263475766714636</v>
      </c>
      <c r="J37" s="514">
        <v>0.10597247953630434</v>
      </c>
      <c r="K37" s="514">
        <v>7.1843673237689781E-2</v>
      </c>
      <c r="L37" s="514">
        <v>1.7145483896786905E-2</v>
      </c>
      <c r="M37" s="514">
        <v>6.8857031102122646E-3</v>
      </c>
    </row>
    <row r="38" spans="2:13" ht="14.25" x14ac:dyDescent="0.15">
      <c r="B38" s="10" t="s">
        <v>16</v>
      </c>
      <c r="C38" s="86" t="s">
        <v>85</v>
      </c>
      <c r="D38" s="514">
        <v>6.9854820021502423E-2</v>
      </c>
      <c r="E38" s="514">
        <v>2.9866400550988215E-2</v>
      </c>
      <c r="F38" s="514">
        <v>5.5029413507599479E-3</v>
      </c>
      <c r="G38" s="514">
        <v>0.13647364279841837</v>
      </c>
      <c r="H38" s="514">
        <v>0.12200730038524764</v>
      </c>
      <c r="I38" s="514">
        <v>0.1113570935496926</v>
      </c>
      <c r="J38" s="514">
        <v>9.7661339575870157E-2</v>
      </c>
      <c r="K38" s="514">
        <v>7.0795718841692667E-2</v>
      </c>
      <c r="L38" s="514">
        <v>1.9465036421983311E-2</v>
      </c>
      <c r="M38" s="514">
        <v>8.9547506750770715E-3</v>
      </c>
    </row>
    <row r="39" spans="2:13" ht="14.25" x14ac:dyDescent="0.15">
      <c r="B39" s="10" t="s">
        <v>17</v>
      </c>
      <c r="C39" s="86" t="s">
        <v>85</v>
      </c>
      <c r="D39" s="514">
        <v>160.74600391013777</v>
      </c>
      <c r="E39" s="514">
        <v>65.115151218993404</v>
      </c>
      <c r="F39" s="514">
        <v>9.3501819556768062</v>
      </c>
      <c r="G39" s="514">
        <v>184.33952465434845</v>
      </c>
      <c r="H39" s="514">
        <v>155.25219717947638</v>
      </c>
      <c r="I39" s="514">
        <v>135.75031124452792</v>
      </c>
      <c r="J39" s="514">
        <v>114.16994355586286</v>
      </c>
      <c r="K39" s="514">
        <v>76.923305406154483</v>
      </c>
      <c r="L39" s="514">
        <v>18.223583059401527</v>
      </c>
      <c r="M39" s="514">
        <v>7.301263021402411</v>
      </c>
    </row>
    <row r="40" spans="2:13" x14ac:dyDescent="0.15">
      <c r="B40" s="10"/>
      <c r="C40" s="86"/>
      <c r="D40" s="514"/>
      <c r="E40" s="514"/>
      <c r="F40" s="514"/>
      <c r="G40" s="514"/>
      <c r="H40" s="514"/>
      <c r="I40" s="514"/>
      <c r="J40" s="514"/>
      <c r="K40" s="514"/>
      <c r="L40" s="514"/>
      <c r="M40" s="514"/>
    </row>
    <row r="41" spans="2:13" ht="14.25" x14ac:dyDescent="0.2">
      <c r="B41" s="10" t="s">
        <v>84</v>
      </c>
      <c r="C41" s="12" t="s">
        <v>85</v>
      </c>
      <c r="D41" s="514">
        <v>4534.0864079160074</v>
      </c>
      <c r="E41" s="514">
        <v>2982.6394471335298</v>
      </c>
      <c r="F41" s="514">
        <v>720.16408857505849</v>
      </c>
      <c r="G41" s="514">
        <v>6005.7664158664084</v>
      </c>
      <c r="H41" s="514">
        <v>5981.9267938610801</v>
      </c>
      <c r="I41" s="514">
        <v>6009.6958418144795</v>
      </c>
      <c r="J41" s="514">
        <v>5888.4659668098921</v>
      </c>
      <c r="K41" s="514">
        <v>4596.4076149794146</v>
      </c>
      <c r="L41" s="514">
        <v>1365.4803400547053</v>
      </c>
      <c r="M41" s="514">
        <v>595.41161658859733</v>
      </c>
    </row>
    <row r="42" spans="2:13" ht="14.25" x14ac:dyDescent="0.2">
      <c r="B42" s="10" t="s">
        <v>86</v>
      </c>
      <c r="C42" s="12" t="s">
        <v>85</v>
      </c>
      <c r="D42" s="514">
        <v>4534.0864079160074</v>
      </c>
      <c r="E42" s="514">
        <v>2982.6394471335298</v>
      </c>
      <c r="F42" s="514">
        <v>720.16408857505849</v>
      </c>
      <c r="G42" s="514">
        <v>6005.7664158664084</v>
      </c>
      <c r="H42" s="514">
        <v>5981.9267938610801</v>
      </c>
      <c r="I42" s="514">
        <v>6009.6958418144795</v>
      </c>
      <c r="J42" s="514">
        <v>5888.4659668098921</v>
      </c>
      <c r="K42" s="514">
        <v>4596.4076149794146</v>
      </c>
      <c r="L42" s="514">
        <v>1365.4803400547053</v>
      </c>
      <c r="M42" s="514">
        <v>595.41161658859733</v>
      </c>
    </row>
    <row r="43" spans="2:13" ht="14.25" x14ac:dyDescent="0.2">
      <c r="B43" s="10" t="s">
        <v>87</v>
      </c>
      <c r="C43" s="12" t="s">
        <v>85</v>
      </c>
      <c r="D43" s="514">
        <v>226.70432039580032</v>
      </c>
      <c r="E43" s="514">
        <v>149.1319723566765</v>
      </c>
      <c r="F43" s="514">
        <v>36.008204428752919</v>
      </c>
      <c r="G43" s="514">
        <v>300.28832079332039</v>
      </c>
      <c r="H43" s="514">
        <v>299.09633969305401</v>
      </c>
      <c r="I43" s="514">
        <v>300.48479209072394</v>
      </c>
      <c r="J43" s="514">
        <v>294.42329834049468</v>
      </c>
      <c r="K43" s="514">
        <v>229.82038074897071</v>
      </c>
      <c r="L43" s="514">
        <v>68.274017002735263</v>
      </c>
      <c r="M43" s="514">
        <v>29.770580829429868</v>
      </c>
    </row>
    <row r="44" spans="2:13" ht="14.25" x14ac:dyDescent="0.2">
      <c r="B44" s="10" t="s">
        <v>88</v>
      </c>
      <c r="C44" s="12" t="s">
        <v>85</v>
      </c>
      <c r="D44" s="514">
        <v>0.90681728158320163</v>
      </c>
      <c r="E44" s="514">
        <v>0.5965278894267062</v>
      </c>
      <c r="F44" s="514">
        <v>0.14403281771501178</v>
      </c>
      <c r="G44" s="514">
        <v>1.2011532831732818</v>
      </c>
      <c r="H44" s="514">
        <v>1.1963853587722164</v>
      </c>
      <c r="I44" s="514">
        <v>1.2019391683628964</v>
      </c>
      <c r="J44" s="514">
        <v>1.177693193361979</v>
      </c>
      <c r="K44" s="514">
        <v>0.91928152299588328</v>
      </c>
      <c r="L44" s="514">
        <v>0.27309606801094116</v>
      </c>
      <c r="M44" s="514">
        <v>0.11908232331771952</v>
      </c>
    </row>
    <row r="45" spans="2:13" ht="14.25" x14ac:dyDescent="0.2">
      <c r="B45" s="10" t="s">
        <v>89</v>
      </c>
      <c r="C45" s="12" t="s">
        <v>85</v>
      </c>
      <c r="D45" s="514">
        <v>0.90681728158320163</v>
      </c>
      <c r="E45" s="514">
        <v>0.5965278894267062</v>
      </c>
      <c r="F45" s="514">
        <v>0.14403281771501178</v>
      </c>
      <c r="G45" s="514">
        <v>1.2011532831732818</v>
      </c>
      <c r="H45" s="514">
        <v>1.1963853587722164</v>
      </c>
      <c r="I45" s="514">
        <v>1.2019391683628964</v>
      </c>
      <c r="J45" s="514">
        <v>1.177693193361979</v>
      </c>
      <c r="K45" s="514">
        <v>0.91928152299588328</v>
      </c>
      <c r="L45" s="514">
        <v>0.27309606801094116</v>
      </c>
      <c r="M45" s="514">
        <v>0.11908232331771952</v>
      </c>
    </row>
    <row r="46" spans="2:13" ht="14.25" x14ac:dyDescent="0.2">
      <c r="B46" s="10" t="s">
        <v>90</v>
      </c>
      <c r="C46" s="12" t="s">
        <v>85</v>
      </c>
      <c r="D46" s="514">
        <v>226.70432039580032</v>
      </c>
      <c r="E46" s="514">
        <v>149.1319723566765</v>
      </c>
      <c r="F46" s="514">
        <v>36.008204428752919</v>
      </c>
      <c r="G46" s="514">
        <v>300.28832079332039</v>
      </c>
      <c r="H46" s="514">
        <v>299.09633969305401</v>
      </c>
      <c r="I46" s="514">
        <v>300.48479209072394</v>
      </c>
      <c r="J46" s="514">
        <v>294.42329834049468</v>
      </c>
      <c r="K46" s="514">
        <v>229.82038074897071</v>
      </c>
      <c r="L46" s="514">
        <v>68.274017002735263</v>
      </c>
      <c r="M46" s="514">
        <v>29.770580829429868</v>
      </c>
    </row>
    <row r="47" spans="2:13" ht="14.25" x14ac:dyDescent="0.2">
      <c r="B47" s="10" t="s">
        <v>91</v>
      </c>
      <c r="C47" s="12" t="s">
        <v>85</v>
      </c>
      <c r="D47" s="514">
        <v>4534.0864079160074</v>
      </c>
      <c r="E47" s="514">
        <v>2982.6394471335298</v>
      </c>
      <c r="F47" s="514">
        <v>720.16408857505849</v>
      </c>
      <c r="G47" s="514">
        <v>6005.7664158664084</v>
      </c>
      <c r="H47" s="514">
        <v>5981.9267938610801</v>
      </c>
      <c r="I47" s="514">
        <v>6009.6958418144795</v>
      </c>
      <c r="J47" s="514">
        <v>5888.4659668098921</v>
      </c>
      <c r="K47" s="514">
        <v>4596.4076149794146</v>
      </c>
      <c r="L47" s="514">
        <v>1365.4803400547053</v>
      </c>
      <c r="M47" s="514">
        <v>595.41161658859733</v>
      </c>
    </row>
    <row r="48" spans="2:13" ht="14.25" x14ac:dyDescent="0.2">
      <c r="B48" s="10" t="s">
        <v>92</v>
      </c>
      <c r="C48" s="12" t="s">
        <v>85</v>
      </c>
      <c r="D48" s="514">
        <v>2267.0432039580037</v>
      </c>
      <c r="E48" s="514">
        <v>1491.3197235667649</v>
      </c>
      <c r="F48" s="514">
        <v>360.08204428752924</v>
      </c>
      <c r="G48" s="514">
        <v>3002.8832079332042</v>
      </c>
      <c r="H48" s="514">
        <v>2990.9633969305401</v>
      </c>
      <c r="I48" s="514">
        <v>3004.8479209072398</v>
      </c>
      <c r="J48" s="514">
        <v>2944.232983404946</v>
      </c>
      <c r="K48" s="514">
        <v>2298.2038074897073</v>
      </c>
      <c r="L48" s="514">
        <v>682.74017002735263</v>
      </c>
      <c r="M48" s="514">
        <v>297.70580829429866</v>
      </c>
    </row>
    <row r="49" spans="2:13" ht="14.25" x14ac:dyDescent="0.2">
      <c r="B49" s="10" t="s">
        <v>93</v>
      </c>
      <c r="C49" s="12" t="s">
        <v>85</v>
      </c>
      <c r="D49" s="514">
        <v>4534.0864079160074</v>
      </c>
      <c r="E49" s="514">
        <v>2982.6394471335298</v>
      </c>
      <c r="F49" s="514">
        <v>720.16408857505849</v>
      </c>
      <c r="G49" s="514">
        <v>6005.7664158664084</v>
      </c>
      <c r="H49" s="514">
        <v>5981.9267938610801</v>
      </c>
      <c r="I49" s="514">
        <v>6009.6958418144795</v>
      </c>
      <c r="J49" s="514">
        <v>5888.4659668098921</v>
      </c>
      <c r="K49" s="514">
        <v>4596.4076149794146</v>
      </c>
      <c r="L49" s="514">
        <v>1365.4803400547053</v>
      </c>
      <c r="M49" s="514">
        <v>595.41161658859733</v>
      </c>
    </row>
    <row r="51" spans="2:13" x14ac:dyDescent="0.15">
      <c r="B51" t="s">
        <v>471</v>
      </c>
    </row>
    <row r="52" spans="2:13" x14ac:dyDescent="0.15">
      <c r="B52" s="513"/>
      <c r="C52" s="513" t="s">
        <v>287</v>
      </c>
      <c r="D52" s="513">
        <v>600</v>
      </c>
      <c r="E52" s="513">
        <v>1900</v>
      </c>
      <c r="F52" s="513">
        <v>11800</v>
      </c>
      <c r="G52" s="513">
        <v>600</v>
      </c>
      <c r="H52" s="513">
        <v>800</v>
      </c>
      <c r="I52" s="513">
        <v>1000</v>
      </c>
      <c r="J52" s="513">
        <v>1300</v>
      </c>
      <c r="K52" s="513">
        <v>2100</v>
      </c>
      <c r="L52" s="513">
        <v>7200</v>
      </c>
      <c r="M52" s="513">
        <v>14600</v>
      </c>
    </row>
    <row r="53" spans="2:13" x14ac:dyDescent="0.15">
      <c r="B53" s="86"/>
      <c r="C53" s="86"/>
      <c r="D53" s="86" t="s">
        <v>300</v>
      </c>
      <c r="E53" s="86" t="s">
        <v>288</v>
      </c>
      <c r="F53" s="86" t="s">
        <v>288</v>
      </c>
      <c r="G53" s="86" t="s">
        <v>289</v>
      </c>
      <c r="H53" s="86" t="s">
        <v>289</v>
      </c>
      <c r="I53" s="86" t="s">
        <v>289</v>
      </c>
      <c r="J53" s="86" t="s">
        <v>289</v>
      </c>
      <c r="K53" s="86" t="s">
        <v>289</v>
      </c>
      <c r="L53" s="86" t="s">
        <v>289</v>
      </c>
      <c r="M53" s="86" t="s">
        <v>289</v>
      </c>
    </row>
    <row r="54" spans="2:13" x14ac:dyDescent="0.15">
      <c r="B54" s="10" t="s">
        <v>0</v>
      </c>
      <c r="C54" s="12" t="s">
        <v>1</v>
      </c>
      <c r="D54" s="514">
        <v>-1.5977619898255691E-2</v>
      </c>
      <c r="E54" s="514">
        <v>-1.0061811274284807E-2</v>
      </c>
      <c r="F54" s="514">
        <v>-1.8103928672752439E-3</v>
      </c>
      <c r="G54" s="514">
        <v>-3.8415774198510055E-2</v>
      </c>
      <c r="H54" s="514">
        <v>-4.6176570639135495E-2</v>
      </c>
      <c r="I54" s="514">
        <v>-4.5099859684178345E-2</v>
      </c>
      <c r="J54" s="514">
        <v>-3.8522518612228385E-2</v>
      </c>
      <c r="K54" s="514">
        <v>-2.3467691908220401E-2</v>
      </c>
      <c r="L54" s="514">
        <v>-4.3841703647086172E-3</v>
      </c>
      <c r="M54" s="514">
        <v>-1.71731062030781E-3</v>
      </c>
    </row>
    <row r="55" spans="2:13" x14ac:dyDescent="0.15">
      <c r="B55" s="10" t="s">
        <v>2</v>
      </c>
      <c r="C55" s="12" t="s">
        <v>3</v>
      </c>
      <c r="D55" s="514">
        <v>-3.7381886985540291E-2</v>
      </c>
      <c r="E55" s="514">
        <v>-2.663996543797123E-2</v>
      </c>
      <c r="F55" s="514">
        <v>-4.5975424223595532E-3</v>
      </c>
      <c r="G55" s="514">
        <v>-0.11343469154232921</v>
      </c>
      <c r="H55" s="514">
        <v>-0.14469478812388592</v>
      </c>
      <c r="I55" s="514">
        <v>-0.14176068777789663</v>
      </c>
      <c r="J55" s="514">
        <v>-0.11957200980094118</v>
      </c>
      <c r="K55" s="514">
        <v>-6.7279136111103588E-2</v>
      </c>
      <c r="L55" s="514">
        <v>-1.0763405390664199E-2</v>
      </c>
      <c r="M55" s="514">
        <v>-3.9825146232526226E-3</v>
      </c>
    </row>
    <row r="56" spans="2:13" x14ac:dyDescent="0.15">
      <c r="B56" s="10" t="s">
        <v>4</v>
      </c>
      <c r="C56" s="12" t="s">
        <v>5</v>
      </c>
      <c r="D56" s="514">
        <v>-3.4724171792190062E-3</v>
      </c>
      <c r="E56" s="514">
        <v>-2.380031511052115E-3</v>
      </c>
      <c r="F56" s="514">
        <v>-4.1602477564406642E-4</v>
      </c>
      <c r="G56" s="514">
        <v>-9.8181884942181025E-3</v>
      </c>
      <c r="H56" s="514">
        <v>-1.2322122255189111E-2</v>
      </c>
      <c r="I56" s="514">
        <v>-1.2062235877022848E-2</v>
      </c>
      <c r="J56" s="514">
        <v>-1.020862620567517E-2</v>
      </c>
      <c r="K56" s="514">
        <v>-5.8720147806865103E-3</v>
      </c>
      <c r="L56" s="514">
        <v>-9.8437532741327965E-4</v>
      </c>
      <c r="M56" s="514">
        <v>-3.7101671166957749E-4</v>
      </c>
    </row>
    <row r="57" spans="2:13" ht="14.25" x14ac:dyDescent="0.2">
      <c r="B57" s="10" t="s">
        <v>6</v>
      </c>
      <c r="C57" s="12" t="s">
        <v>85</v>
      </c>
      <c r="D57" s="514">
        <v>-0.5636862014092161</v>
      </c>
      <c r="E57" s="514">
        <v>-0.29213730251776848</v>
      </c>
      <c r="F57" s="514">
        <v>-4.623134234676074E-2</v>
      </c>
      <c r="G57" s="514">
        <v>-0.82816290971196782</v>
      </c>
      <c r="H57" s="514">
        <v>-0.87603778135810462</v>
      </c>
      <c r="I57" s="514">
        <v>-0.82099745444670535</v>
      </c>
      <c r="J57" s="514">
        <v>-0.68987385756129349</v>
      </c>
      <c r="K57" s="514">
        <v>-0.42069388079660164</v>
      </c>
      <c r="L57" s="514">
        <v>-8.0200899035816786E-2</v>
      </c>
      <c r="M57" s="514">
        <v>-3.0956788424248788E-2</v>
      </c>
    </row>
    <row r="58" spans="2:13" ht="14.25" x14ac:dyDescent="0.2">
      <c r="B58" s="10" t="s">
        <v>8</v>
      </c>
      <c r="C58" s="12" t="s">
        <v>85</v>
      </c>
      <c r="D58" s="514">
        <v>-0.10020792549871255</v>
      </c>
      <c r="E58" s="514">
        <v>-5.9282584922768056E-2</v>
      </c>
      <c r="F58" s="514">
        <v>-1.0559158345228449E-2</v>
      </c>
      <c r="G58" s="514">
        <v>-0.2292046797116829</v>
      </c>
      <c r="H58" s="514">
        <v>-0.26071650046314665</v>
      </c>
      <c r="I58" s="514">
        <v>-0.25079598124397506</v>
      </c>
      <c r="J58" s="514">
        <v>-0.21439821621549193</v>
      </c>
      <c r="K58" s="514">
        <v>-0.13050599917127848</v>
      </c>
      <c r="L58" s="514">
        <v>-2.5702591328286922E-2</v>
      </c>
      <c r="M58" s="514">
        <v>-1.045047689205638E-2</v>
      </c>
    </row>
    <row r="59" spans="2:13" ht="14.25" x14ac:dyDescent="0.2">
      <c r="B59" s="10" t="s">
        <v>9</v>
      </c>
      <c r="C59" s="12" t="s">
        <v>85</v>
      </c>
      <c r="D59" s="514">
        <v>-0.28184310070460672</v>
      </c>
      <c r="E59" s="514">
        <v>-0.14606865125888313</v>
      </c>
      <c r="F59" s="514">
        <v>-2.3115671173380148E-2</v>
      </c>
      <c r="G59" s="514">
        <v>-0.41408145485598125</v>
      </c>
      <c r="H59" s="514">
        <v>-0.45299815236592478</v>
      </c>
      <c r="I59" s="514">
        <v>-0.42994255994224684</v>
      </c>
      <c r="J59" s="514">
        <v>-0.37009708141904629</v>
      </c>
      <c r="K59" s="514">
        <v>-0.20423423333109181</v>
      </c>
      <c r="L59" s="514">
        <v>-4.0100449517907949E-2</v>
      </c>
      <c r="M59" s="514">
        <v>-1.5269769397543806E-2</v>
      </c>
    </row>
    <row r="60" spans="2:13" ht="14.25" x14ac:dyDescent="0.2">
      <c r="B60" s="10" t="s">
        <v>10</v>
      </c>
      <c r="C60" s="12" t="s">
        <v>85</v>
      </c>
      <c r="D60" s="514">
        <v>-2.8184310070460583</v>
      </c>
      <c r="E60" s="514">
        <v>-1.46068651258883</v>
      </c>
      <c r="F60" s="514">
        <v>-0.23115671173380137</v>
      </c>
      <c r="G60" s="514">
        <v>-4.1408145485598027</v>
      </c>
      <c r="H60" s="514">
        <v>-4.3801889067904831</v>
      </c>
      <c r="I60" s="514">
        <v>-4.1049872722334868</v>
      </c>
      <c r="J60" s="514">
        <v>-3.4493692878064373</v>
      </c>
      <c r="K60" s="514">
        <v>-2.103469403982988</v>
      </c>
      <c r="L60" s="514">
        <v>-0.40100449517907988</v>
      </c>
      <c r="M60" s="514">
        <v>-0.15478394212124236</v>
      </c>
    </row>
    <row r="61" spans="2:13" ht="14.25" x14ac:dyDescent="0.2">
      <c r="B61" s="10" t="s">
        <v>11</v>
      </c>
      <c r="C61" s="12" t="s">
        <v>85</v>
      </c>
      <c r="D61" s="514">
        <v>-1.1273724028184393</v>
      </c>
      <c r="E61" s="514">
        <v>-0.58427460503554052</v>
      </c>
      <c r="F61" s="514">
        <v>-9.2462684693521813E-2</v>
      </c>
      <c r="G61" s="514">
        <v>-1.6563258194239445</v>
      </c>
      <c r="H61" s="514">
        <v>-1.7516216456954039</v>
      </c>
      <c r="I61" s="514">
        <v>-1.6414057018413306</v>
      </c>
      <c r="J61" s="514">
        <v>-1.378985286254764</v>
      </c>
      <c r="K61" s="514">
        <v>-0.84157299514069894</v>
      </c>
      <c r="L61" s="514">
        <v>-0.16040179807163435</v>
      </c>
      <c r="M61" s="514">
        <v>-6.1919898812576202E-2</v>
      </c>
    </row>
    <row r="62" spans="2:13" ht="14.25" x14ac:dyDescent="0.2">
      <c r="B62" s="10" t="s">
        <v>12</v>
      </c>
      <c r="C62" s="12" t="s">
        <v>85</v>
      </c>
      <c r="D62" s="514">
        <v>-1.8319801545799557</v>
      </c>
      <c r="E62" s="514">
        <v>-0.94944623318274868</v>
      </c>
      <c r="F62" s="514">
        <v>-0.15025186262697232</v>
      </c>
      <c r="G62" s="514">
        <v>-2.6915294565638987</v>
      </c>
      <c r="H62" s="514">
        <v>-2.8467445252298269</v>
      </c>
      <c r="I62" s="514">
        <v>-2.6677507210750537</v>
      </c>
      <c r="J62" s="514">
        <v>-2.2414546796843471</v>
      </c>
      <c r="K62" s="514">
        <v>-1.3674094738785332</v>
      </c>
      <c r="L62" s="514">
        <v>-0.26065292186640487</v>
      </c>
      <c r="M62" s="514">
        <v>-0.10061483068220706</v>
      </c>
    </row>
    <row r="63" spans="2:13" ht="14.25" x14ac:dyDescent="0.2">
      <c r="B63" s="10" t="s">
        <v>13</v>
      </c>
      <c r="C63" s="12" t="s">
        <v>85</v>
      </c>
      <c r="D63" s="514">
        <v>-0.16910586042276354</v>
      </c>
      <c r="E63" s="514">
        <v>-8.7641190755329945E-2</v>
      </c>
      <c r="F63" s="514">
        <v>-1.3869402704028075E-2</v>
      </c>
      <c r="G63" s="514">
        <v>-0.2484488729135883</v>
      </c>
      <c r="H63" s="514">
        <v>-0.29298168572422778</v>
      </c>
      <c r="I63" s="514">
        <v>-0.28546186506277937</v>
      </c>
      <c r="J63" s="514">
        <v>-0.25763826268351142</v>
      </c>
      <c r="K63" s="514">
        <v>-0.11389630778240267</v>
      </c>
      <c r="L63" s="514">
        <v>-2.4060269710744792E-2</v>
      </c>
      <c r="M63" s="514">
        <v>-8.8668366482104882E-3</v>
      </c>
    </row>
    <row r="64" spans="2:13" ht="14.25" x14ac:dyDescent="0.2">
      <c r="B64" s="10" t="s">
        <v>14</v>
      </c>
      <c r="C64" s="12" t="s">
        <v>85</v>
      </c>
      <c r="D64" s="514">
        <v>-0.42276465105691674</v>
      </c>
      <c r="E64" s="514">
        <v>-0.21910297688832836</v>
      </c>
      <c r="F64" s="514">
        <v>-3.4673506760070805E-2</v>
      </c>
      <c r="G64" s="514">
        <v>-0.62112218228398097</v>
      </c>
      <c r="H64" s="514">
        <v>-0.65831443424422398</v>
      </c>
      <c r="I64" s="514">
        <v>-0.6174175108159492</v>
      </c>
      <c r="J64" s="514">
        <v>-0.5195656082964939</v>
      </c>
      <c r="K64" s="514">
        <v>-0.31499558221289492</v>
      </c>
      <c r="L64" s="514">
        <v>-6.0150674276863048E-2</v>
      </c>
      <c r="M64" s="514">
        <v>-2.3199679086631883E-2</v>
      </c>
    </row>
    <row r="65" spans="2:13" ht="14.25" x14ac:dyDescent="0.2">
      <c r="B65" s="10" t="s">
        <v>15</v>
      </c>
      <c r="C65" s="12" t="s">
        <v>85</v>
      </c>
      <c r="D65" s="514">
        <v>-2.5365879063414754E-2</v>
      </c>
      <c r="E65" s="514">
        <v>-1.3146178613299579E-2</v>
      </c>
      <c r="F65" s="514">
        <v>-2.0804104056042303E-3</v>
      </c>
      <c r="G65" s="514">
        <v>-3.7267330937038518E-2</v>
      </c>
      <c r="H65" s="514">
        <v>-3.9710693997699831E-2</v>
      </c>
      <c r="I65" s="514">
        <v>-3.7320013939930952E-2</v>
      </c>
      <c r="J65" s="514">
        <v>-3.1529736636110195E-2</v>
      </c>
      <c r="K65" s="514">
        <v>-1.8813292610611029E-2</v>
      </c>
      <c r="L65" s="514">
        <v>-3.6090404566117493E-3</v>
      </c>
      <c r="M65" s="514">
        <v>-1.3890304952947439E-3</v>
      </c>
    </row>
    <row r="66" spans="2:13" ht="14.25" x14ac:dyDescent="0.15">
      <c r="B66" s="10" t="s">
        <v>16</v>
      </c>
      <c r="C66" s="86" t="s">
        <v>85</v>
      </c>
      <c r="D66" s="514">
        <v>-1.1432450997361621E-2</v>
      </c>
      <c r="E66" s="514">
        <v>-6.1266115293230963E-3</v>
      </c>
      <c r="F66" s="514">
        <v>-1.0877050508400661E-3</v>
      </c>
      <c r="G66" s="514">
        <v>-3.6905793573913159E-2</v>
      </c>
      <c r="H66" s="514">
        <v>-4.2063422967315453E-2</v>
      </c>
      <c r="I66" s="514">
        <v>-4.0501057616041961E-2</v>
      </c>
      <c r="J66" s="514">
        <v>-3.4819622936653874E-2</v>
      </c>
      <c r="K66" s="514">
        <v>-2.0622619264421563E-2</v>
      </c>
      <c r="L66" s="514">
        <v>-4.1411669651986067E-3</v>
      </c>
      <c r="M66" s="514">
        <v>-1.6991649090600906E-3</v>
      </c>
    </row>
    <row r="67" spans="2:13" ht="14.25" x14ac:dyDescent="0.15">
      <c r="B67" s="10" t="s">
        <v>17</v>
      </c>
      <c r="C67" s="86" t="s">
        <v>85</v>
      </c>
      <c r="D67" s="514">
        <v>-28.184310070460981</v>
      </c>
      <c r="E67" s="514">
        <v>-14.606865125888476</v>
      </c>
      <c r="F67" s="514">
        <v>-2.3115671173380434</v>
      </c>
      <c r="G67" s="514">
        <v>-41.408145485598538</v>
      </c>
      <c r="H67" s="514">
        <v>-43.801889067905307</v>
      </c>
      <c r="I67" s="514">
        <v>-41.049872722335351</v>
      </c>
      <c r="J67" s="514">
        <v>-34.493692878064763</v>
      </c>
      <c r="K67" s="514">
        <v>-21.034694039830114</v>
      </c>
      <c r="L67" s="514">
        <v>-4.010044951790853</v>
      </c>
      <c r="M67" s="514">
        <v>-1.5478394212124424</v>
      </c>
    </row>
  </sheetData>
  <pageMargins left="0.7" right="0.7" top="0.75" bottom="0.75" header="0.3" footer="0.3"/>
  <headerFooter>
    <oddHeader>&amp;R&amp;"Arial Black"&amp;10&amp;K4099DA INTERNAL&amp;1#_x000D_</oddHeader>
    <oddFooter>&amp;C_x000D_&amp;1#&amp;"Verdana"&amp;7&amp;K000000 Confidential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30656-5DD8-4EFB-8DD2-DE6A1DB22DCF}">
  <dimension ref="A3:W311"/>
  <sheetViews>
    <sheetView zoomScale="80" zoomScaleNormal="80" workbookViewId="0"/>
  </sheetViews>
  <sheetFormatPr defaultRowHeight="11.25" x14ac:dyDescent="0.15"/>
  <cols>
    <col min="2" max="2" width="22.375" bestFit="1" customWidth="1"/>
    <col min="3" max="3" width="23.375" bestFit="1" customWidth="1"/>
    <col min="4" max="4" width="23.625" bestFit="1" customWidth="1"/>
    <col min="5" max="5" width="24.25" bestFit="1" customWidth="1"/>
    <col min="6" max="6" width="20.75" bestFit="1" customWidth="1"/>
    <col min="7" max="7" width="19.625" bestFit="1" customWidth="1"/>
    <col min="8" max="8" width="24.25" bestFit="1" customWidth="1"/>
    <col min="9" max="9" width="20.25" bestFit="1" customWidth="1"/>
    <col min="10" max="10" width="24.25" bestFit="1" customWidth="1"/>
  </cols>
  <sheetData>
    <row r="3" spans="2:10" ht="12" thickBot="1" x14ac:dyDescent="0.2"/>
    <row r="4" spans="2:10" ht="68.25" thickBot="1" x14ac:dyDescent="0.2">
      <c r="B4" s="397" t="s">
        <v>171</v>
      </c>
    </row>
    <row r="6" spans="2:10" ht="12" thickBot="1" x14ac:dyDescent="0.2">
      <c r="F6" s="55"/>
      <c r="G6" s="55"/>
    </row>
    <row r="7" spans="2:10" x14ac:dyDescent="0.15">
      <c r="B7" s="401" t="s">
        <v>79</v>
      </c>
      <c r="C7" s="394" t="s">
        <v>157</v>
      </c>
      <c r="D7" s="323" t="s">
        <v>157</v>
      </c>
      <c r="E7" s="323" t="s">
        <v>157</v>
      </c>
      <c r="F7" s="402" t="s">
        <v>157</v>
      </c>
      <c r="G7" s="403" t="s">
        <v>159</v>
      </c>
      <c r="H7" s="323" t="s">
        <v>159</v>
      </c>
      <c r="I7" s="323" t="s">
        <v>159</v>
      </c>
      <c r="J7" s="388" t="s">
        <v>159</v>
      </c>
    </row>
    <row r="8" spans="2:10" ht="12" thickBot="1" x14ac:dyDescent="0.2">
      <c r="B8" s="398"/>
      <c r="C8" s="399" t="s">
        <v>154</v>
      </c>
      <c r="D8" s="209" t="s">
        <v>158</v>
      </c>
      <c r="E8" s="209" t="s">
        <v>155</v>
      </c>
      <c r="F8" s="400" t="s">
        <v>156</v>
      </c>
      <c r="G8" s="399" t="s">
        <v>160</v>
      </c>
      <c r="H8" s="209" t="s">
        <v>158</v>
      </c>
      <c r="I8" s="209" t="s">
        <v>155</v>
      </c>
      <c r="J8" s="210" t="s">
        <v>156</v>
      </c>
    </row>
    <row r="9" spans="2:10" ht="12" thickTop="1" x14ac:dyDescent="0.15">
      <c r="B9" s="47" t="s">
        <v>21</v>
      </c>
      <c r="C9" s="48">
        <v>0.2</v>
      </c>
      <c r="D9" s="49"/>
      <c r="E9" s="49"/>
      <c r="F9" s="50">
        <v>0.2</v>
      </c>
      <c r="G9" s="51">
        <v>0.08</v>
      </c>
      <c r="H9" s="49">
        <v>0.08</v>
      </c>
      <c r="I9" s="49">
        <v>0.31</v>
      </c>
      <c r="J9" s="52">
        <v>0.39</v>
      </c>
    </row>
    <row r="10" spans="2:10" x14ac:dyDescent="0.15">
      <c r="B10" s="45" t="s">
        <v>22</v>
      </c>
      <c r="C10" s="40"/>
      <c r="D10" s="12">
        <v>7.0000000000000007E-2</v>
      </c>
      <c r="E10" s="12"/>
      <c r="F10" s="43"/>
      <c r="G10" s="40"/>
      <c r="H10" s="12">
        <v>7.0000000000000007E-2</v>
      </c>
      <c r="I10" s="12">
        <v>2.9000000000000001E-2</v>
      </c>
      <c r="J10" s="32">
        <v>2.9000000000000001E-2</v>
      </c>
    </row>
    <row r="11" spans="2:10" x14ac:dyDescent="0.15">
      <c r="B11" s="45" t="s">
        <v>24</v>
      </c>
      <c r="C11" s="40">
        <v>3.4</v>
      </c>
      <c r="D11" s="12">
        <v>17</v>
      </c>
      <c r="E11" s="12"/>
      <c r="F11" s="43">
        <v>3.4</v>
      </c>
      <c r="G11" s="39">
        <v>3.4</v>
      </c>
      <c r="H11" s="12">
        <v>17</v>
      </c>
      <c r="I11" s="12">
        <v>6.15</v>
      </c>
      <c r="J11" s="32">
        <v>9.5500000000000007</v>
      </c>
    </row>
    <row r="12" spans="2:10" x14ac:dyDescent="0.15">
      <c r="B12" s="45" t="s">
        <v>25</v>
      </c>
      <c r="C12" s="40">
        <v>1</v>
      </c>
      <c r="D12" s="12">
        <v>2</v>
      </c>
      <c r="E12" s="12">
        <v>6.7000000000000004E-2</v>
      </c>
      <c r="F12" s="43">
        <v>1.0669999999999999</v>
      </c>
      <c r="G12" s="39">
        <v>1</v>
      </c>
      <c r="H12" s="12">
        <v>2</v>
      </c>
      <c r="I12" s="12">
        <v>0.48</v>
      </c>
      <c r="J12" s="32">
        <v>1.48</v>
      </c>
    </row>
    <row r="13" spans="2:10" x14ac:dyDescent="0.15">
      <c r="B13" s="45" t="s">
        <v>26</v>
      </c>
      <c r="C13" s="40">
        <v>8.6</v>
      </c>
      <c r="D13" s="12">
        <v>34</v>
      </c>
      <c r="E13" s="12"/>
      <c r="F13" s="43">
        <v>8.6</v>
      </c>
      <c r="G13" s="39">
        <v>4</v>
      </c>
      <c r="H13" s="12">
        <v>34</v>
      </c>
      <c r="I13" s="12">
        <v>5.65</v>
      </c>
      <c r="J13" s="32">
        <v>9.65</v>
      </c>
    </row>
    <row r="14" spans="2:10" x14ac:dyDescent="0.15">
      <c r="B14" s="45" t="s">
        <v>27</v>
      </c>
      <c r="C14" s="40">
        <v>1.3</v>
      </c>
      <c r="D14" s="12">
        <v>14</v>
      </c>
      <c r="E14" s="12"/>
      <c r="F14" s="43">
        <v>1.3</v>
      </c>
      <c r="G14" s="39"/>
      <c r="H14" s="12">
        <v>1.2</v>
      </c>
      <c r="I14" s="12">
        <v>1.7000000000000001E-2</v>
      </c>
      <c r="J14" s="32">
        <v>1.7000000000000001E-2</v>
      </c>
    </row>
    <row r="15" spans="2:10" x14ac:dyDescent="0.15">
      <c r="B15" s="45" t="s">
        <v>28</v>
      </c>
      <c r="C15" s="40">
        <v>4.0999999999999996</v>
      </c>
      <c r="D15" s="12">
        <v>57.8</v>
      </c>
      <c r="E15" s="12">
        <v>1.4</v>
      </c>
      <c r="F15" s="43">
        <v>5.5</v>
      </c>
      <c r="G15" s="39">
        <v>4.0999999999999996</v>
      </c>
      <c r="H15" s="12">
        <v>57.8</v>
      </c>
      <c r="I15" s="12">
        <v>0.13</v>
      </c>
      <c r="J15" s="32">
        <v>4.2299999999999995</v>
      </c>
    </row>
    <row r="16" spans="2:10" x14ac:dyDescent="0.15">
      <c r="B16" s="45" t="s">
        <v>29</v>
      </c>
      <c r="C16" s="40">
        <v>0.6</v>
      </c>
      <c r="D16" s="12">
        <v>1.1000000000000001</v>
      </c>
      <c r="E16" s="12">
        <v>1</v>
      </c>
      <c r="F16" s="43">
        <v>1.6</v>
      </c>
      <c r="G16" s="40">
        <v>4.3</v>
      </c>
      <c r="H16" s="12">
        <v>43</v>
      </c>
      <c r="I16" s="12">
        <v>0.42</v>
      </c>
      <c r="J16" s="32">
        <v>4.72</v>
      </c>
    </row>
    <row r="17" spans="2:10" x14ac:dyDescent="0.15">
      <c r="B17" s="45" t="s">
        <v>30</v>
      </c>
      <c r="C17" s="40">
        <v>6.7</v>
      </c>
      <c r="D17" s="12">
        <v>587</v>
      </c>
      <c r="E17" s="12">
        <v>6.3</v>
      </c>
      <c r="F17" s="43">
        <v>13</v>
      </c>
      <c r="G17" s="39">
        <v>67</v>
      </c>
      <c r="H17" s="12">
        <v>587</v>
      </c>
      <c r="I17" s="12"/>
      <c r="J17" s="32">
        <v>67</v>
      </c>
    </row>
    <row r="18" spans="2:10" x14ac:dyDescent="0.15">
      <c r="B18" s="45" t="s">
        <v>31</v>
      </c>
      <c r="C18" s="40">
        <v>0.08</v>
      </c>
      <c r="D18" s="12">
        <v>31</v>
      </c>
      <c r="E18" s="12"/>
      <c r="F18" s="43">
        <v>0.08</v>
      </c>
      <c r="G18" s="39">
        <v>0.1</v>
      </c>
      <c r="H18" s="12">
        <v>31</v>
      </c>
      <c r="I18" s="12"/>
      <c r="J18" s="32">
        <v>0.1</v>
      </c>
    </row>
    <row r="19" spans="2:10" x14ac:dyDescent="0.15">
      <c r="B19" s="45" t="s">
        <v>32</v>
      </c>
      <c r="C19" s="40">
        <v>7.8</v>
      </c>
      <c r="D19" s="12">
        <v>8.4</v>
      </c>
      <c r="E19" s="12">
        <v>0.34</v>
      </c>
      <c r="F19" s="43">
        <v>8.14</v>
      </c>
      <c r="G19" s="39">
        <v>7.6</v>
      </c>
      <c r="H19" s="12">
        <v>8.4</v>
      </c>
      <c r="I19" s="12">
        <v>1.6</v>
      </c>
      <c r="J19" s="32">
        <v>9.1999999999999993</v>
      </c>
    </row>
    <row r="20" spans="2:10" ht="12" thickBot="1" x14ac:dyDescent="0.2">
      <c r="B20" s="46"/>
      <c r="C20" s="41"/>
      <c r="D20" s="35"/>
      <c r="E20" s="34"/>
      <c r="F20" s="44"/>
      <c r="G20" s="41"/>
      <c r="H20" s="34"/>
      <c r="I20" s="34"/>
      <c r="J20" s="36"/>
    </row>
    <row r="21" spans="2:10" x14ac:dyDescent="0.15">
      <c r="C21" s="17"/>
      <c r="D21" s="21"/>
      <c r="E21" s="17"/>
      <c r="F21" s="17"/>
      <c r="G21" s="17"/>
      <c r="H21" s="17"/>
      <c r="I21" s="17"/>
      <c r="J21" s="17"/>
    </row>
    <row r="22" spans="2:10" x14ac:dyDescent="0.15">
      <c r="C22" s="17"/>
      <c r="D22" s="21"/>
      <c r="E22" s="17"/>
      <c r="F22" s="17"/>
      <c r="G22" s="17"/>
      <c r="H22" s="17"/>
      <c r="I22" s="17"/>
      <c r="J22" s="17"/>
    </row>
    <row r="23" spans="2:10" ht="12" thickBot="1" x14ac:dyDescent="0.2">
      <c r="C23" s="17"/>
      <c r="D23" s="21"/>
      <c r="E23" s="17"/>
      <c r="F23" s="17"/>
      <c r="G23" s="17"/>
      <c r="H23" s="17"/>
      <c r="I23" s="17"/>
      <c r="J23" s="17"/>
    </row>
    <row r="24" spans="2:10" ht="57" thickBot="1" x14ac:dyDescent="0.2">
      <c r="B24" s="397" t="s">
        <v>172</v>
      </c>
      <c r="C24" s="17"/>
      <c r="D24" s="21"/>
      <c r="E24" s="17"/>
      <c r="F24" s="17"/>
      <c r="G24" s="17"/>
      <c r="H24" s="17"/>
      <c r="I24" s="17"/>
      <c r="J24" s="17"/>
    </row>
    <row r="25" spans="2:10" x14ac:dyDescent="0.15">
      <c r="D25" s="3"/>
    </row>
    <row r="26" spans="2:10" ht="12" thickBot="1" x14ac:dyDescent="0.2">
      <c r="D26" s="3"/>
    </row>
    <row r="27" spans="2:10" ht="22.5" x14ac:dyDescent="0.15">
      <c r="B27" s="401" t="s">
        <v>167</v>
      </c>
      <c r="C27" s="404" t="s">
        <v>161</v>
      </c>
      <c r="D27" s="405" t="s">
        <v>162</v>
      </c>
      <c r="E27" s="405" t="s">
        <v>163</v>
      </c>
      <c r="F27" s="406" t="s">
        <v>164</v>
      </c>
      <c r="G27" s="404" t="s">
        <v>165</v>
      </c>
      <c r="H27" s="407" t="s">
        <v>163</v>
      </c>
    </row>
    <row r="28" spans="2:10" x14ac:dyDescent="0.15">
      <c r="B28" s="47" t="s">
        <v>21</v>
      </c>
      <c r="C28" s="73">
        <v>3.8</v>
      </c>
      <c r="D28" s="92">
        <v>7.2720000000000007E-2</v>
      </c>
      <c r="E28" s="74">
        <v>3.8727199999999997</v>
      </c>
      <c r="F28" s="73">
        <v>3.8</v>
      </c>
      <c r="G28" s="92">
        <v>0.31</v>
      </c>
      <c r="H28" s="93">
        <v>4.1099999999999994</v>
      </c>
    </row>
    <row r="29" spans="2:10" x14ac:dyDescent="0.15">
      <c r="B29" s="45" t="s">
        <v>22</v>
      </c>
      <c r="C29" s="75"/>
      <c r="D29" s="86">
        <v>1.206E-2</v>
      </c>
      <c r="E29" s="76"/>
      <c r="F29" s="75"/>
      <c r="G29" s="86">
        <v>2.9000000000000001E-2</v>
      </c>
      <c r="H29" s="89">
        <v>2.9000000000000001E-2</v>
      </c>
    </row>
    <row r="30" spans="2:10" x14ac:dyDescent="0.15">
      <c r="B30" s="45" t="s">
        <v>27</v>
      </c>
      <c r="C30" s="75">
        <v>163</v>
      </c>
      <c r="D30" s="86">
        <v>6.77</v>
      </c>
      <c r="E30" s="76">
        <v>169.77</v>
      </c>
      <c r="F30" s="75">
        <v>163</v>
      </c>
      <c r="G30" s="86">
        <v>9.6</v>
      </c>
      <c r="H30" s="89">
        <v>172.6</v>
      </c>
    </row>
    <row r="31" spans="2:10" x14ac:dyDescent="0.15">
      <c r="B31" s="45" t="s">
        <v>28</v>
      </c>
      <c r="C31" s="75">
        <v>23.6</v>
      </c>
      <c r="D31" s="86">
        <v>10</v>
      </c>
      <c r="E31" s="76">
        <v>33.6</v>
      </c>
      <c r="F31" s="75">
        <v>23.6</v>
      </c>
      <c r="G31" s="86">
        <v>10</v>
      </c>
      <c r="H31" s="89">
        <v>33.6</v>
      </c>
    </row>
    <row r="32" spans="2:10" x14ac:dyDescent="0.15">
      <c r="B32" s="45" t="s">
        <v>29</v>
      </c>
      <c r="C32" s="75"/>
      <c r="D32" s="86">
        <v>1.6</v>
      </c>
      <c r="E32" s="76">
        <v>1.6</v>
      </c>
      <c r="F32" s="75"/>
      <c r="G32" s="86">
        <v>2.33</v>
      </c>
      <c r="H32" s="89">
        <v>2.33</v>
      </c>
    </row>
    <row r="33" spans="2:8" ht="12" thickBot="1" x14ac:dyDescent="0.2">
      <c r="B33" s="46" t="s">
        <v>32</v>
      </c>
      <c r="C33" s="77"/>
      <c r="D33" s="90">
        <v>12.71</v>
      </c>
      <c r="E33" s="78">
        <v>12.71</v>
      </c>
      <c r="F33" s="77"/>
      <c r="G33" s="90">
        <v>35</v>
      </c>
      <c r="H33" s="98">
        <v>35</v>
      </c>
    </row>
    <row r="37" spans="2:8" x14ac:dyDescent="0.15">
      <c r="F37" s="25"/>
    </row>
    <row r="38" spans="2:8" ht="12" thickBot="1" x14ac:dyDescent="0.2"/>
    <row r="39" spans="2:8" ht="23.25" thickBot="1" x14ac:dyDescent="0.2">
      <c r="B39" s="397" t="s">
        <v>173</v>
      </c>
    </row>
    <row r="42" spans="2:8" ht="12" thickBot="1" x14ac:dyDescent="0.2">
      <c r="B42" s="8"/>
    </row>
    <row r="43" spans="2:8" x14ac:dyDescent="0.15">
      <c r="B43" s="401" t="s">
        <v>174</v>
      </c>
      <c r="C43" s="404" t="s">
        <v>175</v>
      </c>
      <c r="D43" s="405" t="s">
        <v>100</v>
      </c>
    </row>
    <row r="44" spans="2:8" x14ac:dyDescent="0.15">
      <c r="B44" s="47" t="s">
        <v>21</v>
      </c>
      <c r="C44" s="66">
        <v>160</v>
      </c>
      <c r="D44" s="67">
        <v>160</v>
      </c>
    </row>
    <row r="45" spans="2:8" x14ac:dyDescent="0.15">
      <c r="B45" s="45" t="s">
        <v>22</v>
      </c>
      <c r="C45" s="68">
        <v>20</v>
      </c>
      <c r="D45" s="69">
        <v>20</v>
      </c>
    </row>
    <row r="46" spans="2:8" x14ac:dyDescent="0.15">
      <c r="B46" s="45" t="s">
        <v>27</v>
      </c>
      <c r="C46" s="68">
        <v>110</v>
      </c>
      <c r="D46" s="69">
        <v>110</v>
      </c>
    </row>
    <row r="47" spans="2:8" ht="12" thickBot="1" x14ac:dyDescent="0.2">
      <c r="B47" s="46" t="s">
        <v>28</v>
      </c>
      <c r="C47" s="70">
        <v>122</v>
      </c>
      <c r="D47" s="71">
        <v>122</v>
      </c>
    </row>
    <row r="50" spans="2:6" ht="12" thickBot="1" x14ac:dyDescent="0.2"/>
    <row r="51" spans="2:6" ht="34.5" thickBot="1" x14ac:dyDescent="0.2">
      <c r="B51" s="397" t="s">
        <v>176</v>
      </c>
    </row>
    <row r="52" spans="2:6" x14ac:dyDescent="0.15">
      <c r="B52" s="8"/>
    </row>
    <row r="53" spans="2:6" ht="12" thickBot="1" x14ac:dyDescent="0.2">
      <c r="F53" s="26"/>
    </row>
    <row r="54" spans="2:6" x14ac:dyDescent="0.15">
      <c r="B54" s="401" t="s">
        <v>167</v>
      </c>
      <c r="C54" s="404" t="s">
        <v>177</v>
      </c>
      <c r="D54" s="405" t="s">
        <v>178</v>
      </c>
      <c r="E54" s="401" t="s">
        <v>99</v>
      </c>
      <c r="F54" s="404" t="s">
        <v>275</v>
      </c>
    </row>
    <row r="55" spans="2:6" x14ac:dyDescent="0.15">
      <c r="B55" s="47" t="s">
        <v>21</v>
      </c>
      <c r="C55" s="66">
        <v>0.5</v>
      </c>
      <c r="D55" s="67">
        <v>5</v>
      </c>
      <c r="E55" s="408">
        <v>1.1499999999999999</v>
      </c>
      <c r="F55" s="67">
        <v>0.09</v>
      </c>
    </row>
    <row r="56" spans="2:6" x14ac:dyDescent="0.15">
      <c r="B56" s="45" t="s">
        <v>22</v>
      </c>
      <c r="C56" s="68">
        <v>1</v>
      </c>
      <c r="D56" s="69">
        <v>3</v>
      </c>
      <c r="E56" s="409">
        <v>6.6</v>
      </c>
      <c r="F56" s="69"/>
    </row>
    <row r="57" spans="2:6" x14ac:dyDescent="0.15">
      <c r="B57" s="45" t="s">
        <v>24</v>
      </c>
      <c r="C57" s="68">
        <v>20</v>
      </c>
      <c r="D57" s="69"/>
      <c r="E57" s="409">
        <v>64</v>
      </c>
      <c r="F57" s="69">
        <v>2.4</v>
      </c>
    </row>
    <row r="58" spans="2:6" x14ac:dyDescent="0.15">
      <c r="B58" s="45" t="s">
        <v>25</v>
      </c>
      <c r="C58" s="68">
        <v>500</v>
      </c>
      <c r="D58" s="69">
        <v>1000</v>
      </c>
      <c r="E58" s="409">
        <v>40</v>
      </c>
      <c r="F58" s="69">
        <v>1.2</v>
      </c>
    </row>
    <row r="59" spans="2:6" x14ac:dyDescent="0.15">
      <c r="B59" s="45" t="s">
        <v>26</v>
      </c>
      <c r="C59" s="68">
        <v>30</v>
      </c>
      <c r="D59" s="69">
        <v>30</v>
      </c>
      <c r="E59" s="409">
        <v>23.75</v>
      </c>
      <c r="F59" s="69">
        <v>2.7</v>
      </c>
    </row>
    <row r="60" spans="2:6" x14ac:dyDescent="0.15">
      <c r="B60" s="45" t="s">
        <v>27</v>
      </c>
      <c r="C60" s="68">
        <v>40</v>
      </c>
      <c r="D60" s="69">
        <v>400</v>
      </c>
      <c r="E60" s="409">
        <v>166</v>
      </c>
      <c r="F60" s="69">
        <v>0.31</v>
      </c>
    </row>
    <row r="61" spans="2:6" x14ac:dyDescent="0.15">
      <c r="B61" s="45" t="s">
        <v>28</v>
      </c>
      <c r="C61" s="68"/>
      <c r="D61" s="69"/>
      <c r="E61" s="409">
        <v>130</v>
      </c>
      <c r="F61" s="69"/>
    </row>
    <row r="62" spans="2:6" x14ac:dyDescent="0.15">
      <c r="B62" s="45" t="s">
        <v>29</v>
      </c>
      <c r="C62" s="68">
        <v>20</v>
      </c>
      <c r="D62" s="69">
        <v>20</v>
      </c>
      <c r="E62" s="409">
        <v>12</v>
      </c>
      <c r="F62" s="69">
        <v>3.5</v>
      </c>
    </row>
    <row r="63" spans="2:6" x14ac:dyDescent="0.15">
      <c r="B63" s="45" t="s">
        <v>30</v>
      </c>
      <c r="C63" s="68">
        <v>5</v>
      </c>
      <c r="D63" s="69"/>
      <c r="E63" s="409"/>
      <c r="F63" s="69"/>
    </row>
    <row r="64" spans="2:6" x14ac:dyDescent="0.15">
      <c r="B64" s="45" t="s">
        <v>31</v>
      </c>
      <c r="C64" s="68">
        <v>20</v>
      </c>
      <c r="D64" s="69"/>
      <c r="E64" s="409"/>
      <c r="F64" s="69">
        <v>0.08</v>
      </c>
    </row>
    <row r="65" spans="1:7" ht="12" thickBot="1" x14ac:dyDescent="0.2">
      <c r="B65" s="46" t="s">
        <v>32</v>
      </c>
      <c r="C65" s="70">
        <v>500</v>
      </c>
      <c r="D65" s="71">
        <v>1000</v>
      </c>
      <c r="E65" s="410">
        <v>55.1</v>
      </c>
      <c r="F65" s="71">
        <v>7</v>
      </c>
    </row>
    <row r="66" spans="1:7" x14ac:dyDescent="0.15">
      <c r="C66" s="72"/>
      <c r="D66" s="72"/>
    </row>
    <row r="67" spans="1:7" x14ac:dyDescent="0.15">
      <c r="C67" s="72"/>
      <c r="D67" s="72"/>
    </row>
    <row r="68" spans="1:7" x14ac:dyDescent="0.15">
      <c r="C68" s="72"/>
      <c r="D68" s="72"/>
    </row>
    <row r="69" spans="1:7" ht="12" thickBot="1" x14ac:dyDescent="0.2">
      <c r="C69" s="72"/>
      <c r="D69" s="72"/>
    </row>
    <row r="70" spans="1:7" ht="45.75" thickBot="1" x14ac:dyDescent="0.2">
      <c r="B70" s="397" t="s">
        <v>179</v>
      </c>
      <c r="C70" s="72"/>
      <c r="D70" s="72"/>
    </row>
    <row r="71" spans="1:7" x14ac:dyDescent="0.15">
      <c r="C71" s="72"/>
      <c r="D71" s="72"/>
    </row>
    <row r="73" spans="1:7" ht="12" thickBot="1" x14ac:dyDescent="0.2"/>
    <row r="74" spans="1:7" ht="12.75" x14ac:dyDescent="0.15">
      <c r="B74" s="401" t="s">
        <v>99</v>
      </c>
      <c r="C74" s="404" t="s">
        <v>306</v>
      </c>
      <c r="D74" s="405" t="s">
        <v>101</v>
      </c>
      <c r="E74" s="401" t="s">
        <v>307</v>
      </c>
      <c r="F74" s="520" t="s">
        <v>101</v>
      </c>
      <c r="G74" s="518" t="s">
        <v>103</v>
      </c>
    </row>
    <row r="75" spans="1:7" x14ac:dyDescent="0.15">
      <c r="B75" s="47" t="s">
        <v>94</v>
      </c>
      <c r="C75" s="73">
        <v>2E-3</v>
      </c>
      <c r="D75" s="74">
        <v>2E-3</v>
      </c>
      <c r="E75" s="73">
        <v>1.7000000000000001E-2</v>
      </c>
      <c r="F75" s="74">
        <v>0.02</v>
      </c>
      <c r="G75" s="67">
        <v>1.0999999999999999E-2</v>
      </c>
    </row>
    <row r="76" spans="1:7" x14ac:dyDescent="0.15">
      <c r="B76" s="45" t="s">
        <v>95</v>
      </c>
      <c r="C76" s="75">
        <v>4.0000000000000002E-4</v>
      </c>
      <c r="D76" s="76">
        <v>2.8999999999999998E-3</v>
      </c>
      <c r="E76" s="75">
        <v>4.0000000000000001E-3</v>
      </c>
      <c r="F76" s="76">
        <v>2.9000000000000001E-2</v>
      </c>
      <c r="G76" s="69">
        <v>8.0000000000000002E-3</v>
      </c>
    </row>
    <row r="77" spans="1:7" x14ac:dyDescent="0.15">
      <c r="B77" s="45" t="s">
        <v>97</v>
      </c>
      <c r="C77" s="75">
        <v>5.7000000000000002E-3</v>
      </c>
      <c r="D77" s="76">
        <v>1.2E-2</v>
      </c>
      <c r="E77" s="75">
        <v>5.74E-2</v>
      </c>
      <c r="F77" s="76">
        <v>0.12</v>
      </c>
      <c r="G77" s="69">
        <v>8.9999999999999993E-3</v>
      </c>
    </row>
    <row r="78" spans="1:7" x14ac:dyDescent="0.15">
      <c r="A78" s="171"/>
      <c r="B78" s="521" t="s">
        <v>96</v>
      </c>
      <c r="C78" s="75">
        <v>2E-3</v>
      </c>
      <c r="D78" s="76">
        <v>6.0000000000000001E-3</v>
      </c>
      <c r="E78" s="75">
        <v>3.2000000000000001E-2</v>
      </c>
      <c r="F78" s="76">
        <v>0.06</v>
      </c>
      <c r="G78" s="69">
        <v>3.2000000000000001E-2</v>
      </c>
    </row>
    <row r="79" spans="1:7" x14ac:dyDescent="0.15">
      <c r="A79" s="171"/>
      <c r="B79" s="38" t="s">
        <v>302</v>
      </c>
      <c r="C79" s="75">
        <v>5.7000000000000002E-3</v>
      </c>
      <c r="D79" s="76">
        <v>1.2E-2</v>
      </c>
      <c r="E79" s="75">
        <v>5.74E-2</v>
      </c>
      <c r="F79" s="76">
        <v>0.12</v>
      </c>
      <c r="G79" s="69">
        <v>8.9999999999999993E-3</v>
      </c>
    </row>
    <row r="80" spans="1:7" x14ac:dyDescent="0.15">
      <c r="A80" s="171"/>
      <c r="B80" s="38" t="s">
        <v>303</v>
      </c>
      <c r="C80" s="75">
        <v>1.06</v>
      </c>
      <c r="D80" s="76">
        <v>4.29</v>
      </c>
      <c r="E80" s="75">
        <v>10.6</v>
      </c>
      <c r="F80" s="76">
        <v>42.9</v>
      </c>
      <c r="G80" s="69">
        <v>29.5</v>
      </c>
    </row>
    <row r="81" spans="1:23" ht="12" thickBot="1" x14ac:dyDescent="0.2">
      <c r="A81" s="171"/>
      <c r="B81" s="522" t="s">
        <v>305</v>
      </c>
      <c r="C81" s="77">
        <v>9.1999999999999993</v>
      </c>
      <c r="D81" s="517" t="s">
        <v>304</v>
      </c>
      <c r="E81" s="77">
        <v>9.1999999999999993</v>
      </c>
      <c r="F81" s="517" t="s">
        <v>304</v>
      </c>
      <c r="G81" s="519" t="s">
        <v>304</v>
      </c>
    </row>
    <row r="82" spans="1:23" ht="11.25" customHeight="1" thickBot="1" x14ac:dyDescent="0.2"/>
    <row r="83" spans="1:23" ht="45.75" thickBot="1" x14ac:dyDescent="0.2">
      <c r="B83" s="397" t="s">
        <v>180</v>
      </c>
    </row>
    <row r="85" spans="1:23" ht="12" thickBot="1" x14ac:dyDescent="0.2"/>
    <row r="86" spans="1:23" ht="12" thickBot="1" x14ac:dyDescent="0.2">
      <c r="B86" s="401"/>
      <c r="C86" s="525" t="s">
        <v>181</v>
      </c>
      <c r="D86" s="524" t="s">
        <v>104</v>
      </c>
      <c r="E86" s="518" t="s">
        <v>105</v>
      </c>
    </row>
    <row r="87" spans="1:23" ht="12" thickTop="1" x14ac:dyDescent="0.15">
      <c r="B87" s="79" t="s">
        <v>94</v>
      </c>
      <c r="C87" s="81">
        <v>35</v>
      </c>
      <c r="D87" s="81">
        <v>-1.980420515885558E-2</v>
      </c>
      <c r="E87" s="82">
        <v>7.2285348829822862</v>
      </c>
    </row>
    <row r="88" spans="1:23" x14ac:dyDescent="0.15">
      <c r="B88" s="45" t="s">
        <v>95</v>
      </c>
      <c r="C88" s="68">
        <v>60</v>
      </c>
      <c r="D88" s="68">
        <v>-1.1552453009332421E-2</v>
      </c>
      <c r="E88" s="83">
        <v>4.2166453484063338</v>
      </c>
    </row>
    <row r="89" spans="1:23" x14ac:dyDescent="0.15">
      <c r="B89" s="80" t="s">
        <v>97</v>
      </c>
      <c r="C89" s="84">
        <v>7</v>
      </c>
      <c r="D89" s="84">
        <v>-9.9021025794277892E-2</v>
      </c>
      <c r="E89" s="85">
        <v>36.142674414911433</v>
      </c>
    </row>
    <row r="90" spans="1:23" x14ac:dyDescent="0.15">
      <c r="B90" s="45" t="s">
        <v>96</v>
      </c>
      <c r="C90" s="68">
        <v>28</v>
      </c>
      <c r="D90" s="68">
        <v>-2.4755256448569473E-2</v>
      </c>
      <c r="E90" s="69">
        <v>9.0356686037278582</v>
      </c>
    </row>
    <row r="91" spans="1:23" x14ac:dyDescent="0.15">
      <c r="B91" s="47" t="s">
        <v>302</v>
      </c>
      <c r="C91" s="68">
        <v>8.8000000000000007</v>
      </c>
      <c r="D91" s="68">
        <v>-7.8766725063630139E-2</v>
      </c>
      <c r="E91" s="69">
        <v>28.749854648225</v>
      </c>
    </row>
    <row r="92" spans="1:23" x14ac:dyDescent="0.15">
      <c r="B92" s="45" t="s">
        <v>303</v>
      </c>
      <c r="C92" s="68">
        <v>7</v>
      </c>
      <c r="D92" s="68">
        <v>-9.9021025794277892E-2</v>
      </c>
      <c r="E92" s="69">
        <v>36.142674414911433</v>
      </c>
    </row>
    <row r="93" spans="1:23" ht="12" thickBot="1" x14ac:dyDescent="0.2">
      <c r="B93" s="516" t="s">
        <v>308</v>
      </c>
      <c r="C93" s="70">
        <v>5</v>
      </c>
      <c r="D93" s="70">
        <v>-0.13862943611198905</v>
      </c>
      <c r="E93" s="71">
        <v>50.599744180876002</v>
      </c>
    </row>
    <row r="94" spans="1:23" x14ac:dyDescent="0.15">
      <c r="B94" s="523"/>
      <c r="C94" s="72"/>
      <c r="D94" s="72"/>
      <c r="E94" s="72"/>
    </row>
    <row r="95" spans="1:23" ht="12" thickBot="1" x14ac:dyDescent="0.2">
      <c r="D95" s="16"/>
      <c r="E95" s="16"/>
      <c r="F95" s="16"/>
    </row>
    <row r="96" spans="1:23" ht="12.75" x14ac:dyDescent="0.15">
      <c r="B96" s="387" t="s">
        <v>170</v>
      </c>
      <c r="C96" s="323" t="s">
        <v>287</v>
      </c>
      <c r="D96" s="323">
        <v>300</v>
      </c>
      <c r="E96" s="323">
        <v>600</v>
      </c>
      <c r="F96" s="323">
        <v>1900</v>
      </c>
      <c r="G96" s="323">
        <v>11800</v>
      </c>
      <c r="H96" s="323">
        <v>1900</v>
      </c>
      <c r="I96" s="530">
        <v>11800</v>
      </c>
      <c r="J96" s="530">
        <v>400</v>
      </c>
      <c r="K96" s="530">
        <v>800</v>
      </c>
      <c r="L96" s="530">
        <v>1000</v>
      </c>
      <c r="M96" s="530">
        <v>1300</v>
      </c>
      <c r="N96" s="531">
        <v>2100</v>
      </c>
      <c r="O96" s="387">
        <v>7200</v>
      </c>
      <c r="P96" s="323">
        <v>14600</v>
      </c>
      <c r="Q96" s="323">
        <v>800</v>
      </c>
      <c r="R96" s="323">
        <v>1000</v>
      </c>
      <c r="S96" s="323">
        <v>1300</v>
      </c>
      <c r="T96" s="323">
        <v>2100</v>
      </c>
      <c r="U96" s="323">
        <v>7200</v>
      </c>
      <c r="V96" s="417">
        <v>14600</v>
      </c>
      <c r="W96" s="417">
        <v>400</v>
      </c>
    </row>
    <row r="97" spans="2:23" ht="12" thickBot="1" x14ac:dyDescent="0.2">
      <c r="B97" s="415"/>
      <c r="C97" s="416"/>
      <c r="D97" s="416" t="s">
        <v>298</v>
      </c>
      <c r="E97" s="416" t="s">
        <v>298</v>
      </c>
      <c r="F97" s="416" t="s">
        <v>288</v>
      </c>
      <c r="G97" s="416" t="s">
        <v>288</v>
      </c>
      <c r="H97" s="416" t="s">
        <v>290</v>
      </c>
      <c r="I97" s="416" t="s">
        <v>291</v>
      </c>
      <c r="J97" s="416" t="s">
        <v>299</v>
      </c>
      <c r="K97" s="416" t="s">
        <v>289</v>
      </c>
      <c r="L97" s="416" t="s">
        <v>289</v>
      </c>
      <c r="M97" s="416" t="s">
        <v>289</v>
      </c>
      <c r="N97" s="416" t="s">
        <v>289</v>
      </c>
      <c r="O97" s="415" t="s">
        <v>289</v>
      </c>
      <c r="P97" s="416" t="s">
        <v>289</v>
      </c>
      <c r="Q97" s="416" t="s">
        <v>292</v>
      </c>
      <c r="R97" s="416" t="s">
        <v>292</v>
      </c>
      <c r="S97" s="416" t="s">
        <v>293</v>
      </c>
      <c r="T97" s="416" t="s">
        <v>294</v>
      </c>
      <c r="U97" s="416" t="s">
        <v>295</v>
      </c>
      <c r="V97" s="416" t="s">
        <v>296</v>
      </c>
      <c r="W97" s="416" t="s">
        <v>297</v>
      </c>
    </row>
    <row r="98" spans="2:23" ht="14.25" thickTop="1" thickBot="1" x14ac:dyDescent="0.2">
      <c r="B98" s="526" t="s">
        <v>0</v>
      </c>
      <c r="C98" s="527" t="s">
        <v>1</v>
      </c>
      <c r="D98" s="528">
        <v>-8.8058114906731988E-2</v>
      </c>
      <c r="E98" s="527">
        <v>-1.9930698003908176E-2</v>
      </c>
      <c r="F98" s="527">
        <v>-1.0061811274284807E-2</v>
      </c>
      <c r="G98" s="528">
        <v>-1.8103928672752439E-3</v>
      </c>
      <c r="H98" s="528">
        <v>-5.9959739407540874E-3</v>
      </c>
      <c r="I98" s="528">
        <v>-1.0526955357002491E-3</v>
      </c>
      <c r="J98" s="528">
        <v>-0.40212761227758786</v>
      </c>
      <c r="K98" s="528">
        <v>-4.6176570639135495E-2</v>
      </c>
      <c r="L98" s="528">
        <v>-4.5099859684178345E-2</v>
      </c>
      <c r="M98" s="528">
        <v>-3.8522518612228385E-2</v>
      </c>
      <c r="N98" s="529">
        <v>-2.3467691908220401E-2</v>
      </c>
      <c r="O98" s="526">
        <v>-4.3841703647086172E-3</v>
      </c>
      <c r="P98" s="527">
        <v>4.4834274775348119E-3</v>
      </c>
      <c r="Q98" s="528">
        <v>-3.3246351408844632E-2</v>
      </c>
      <c r="R98" s="527">
        <v>-3.8810824781603637E-2</v>
      </c>
      <c r="S98" s="527">
        <v>-7.8763633722695736E-3</v>
      </c>
      <c r="T98" s="528">
        <v>-4.5517805960217927E-3</v>
      </c>
      <c r="U98" s="528">
        <v>-2.6921062914452981E-3</v>
      </c>
      <c r="V98" s="528">
        <v>-9.0256525328841035E-4</v>
      </c>
      <c r="W98" s="528">
        <v>-7.8851871289131958E-2</v>
      </c>
    </row>
    <row r="99" spans="2:23" ht="12" thickTop="1" x14ac:dyDescent="0.15">
      <c r="B99" s="91" t="s">
        <v>2</v>
      </c>
      <c r="C99" s="92" t="s">
        <v>3</v>
      </c>
      <c r="D99" s="314">
        <v>-0.27135988732382982</v>
      </c>
      <c r="E99" s="314">
        <v>-6.3029681884193778E-2</v>
      </c>
      <c r="F99" s="314">
        <v>-2.6921252120283151E-2</v>
      </c>
      <c r="G99" s="207">
        <v>-4.5786701529392793E-3</v>
      </c>
      <c r="H99" s="207">
        <v>-1.2593741623335597E-2</v>
      </c>
      <c r="I99" s="207">
        <v>-2.6702332689119111E-3</v>
      </c>
      <c r="J99" s="207">
        <v>-1.393510107491684</v>
      </c>
      <c r="K99" s="207">
        <v>-0.1436716415174577</v>
      </c>
      <c r="L99" s="207">
        <v>-0.14179708429749283</v>
      </c>
      <c r="M99" s="207">
        <v>-0.11923904904759774</v>
      </c>
      <c r="N99" s="208">
        <v>-6.6973135742646073E-2</v>
      </c>
      <c r="O99" s="91">
        <v>-1.0549070330819532E-2</v>
      </c>
      <c r="P99" s="92">
        <v>1.7699825160053508E-2</v>
      </c>
      <c r="Q99" s="314">
        <v>-9.7263682299394971E-2</v>
      </c>
      <c r="R99" s="314">
        <v>-0.11836720478468349</v>
      </c>
      <c r="S99" s="314">
        <v>-1.4493424926714432E-2</v>
      </c>
      <c r="T99" s="207">
        <v>-6.0298009072193293E-3</v>
      </c>
      <c r="U99" s="207">
        <v>-5.9785761759356543E-3</v>
      </c>
      <c r="V99" s="207">
        <v>-2.1112310243695358E-3</v>
      </c>
      <c r="W99" s="207">
        <v>-0.44272054167931452</v>
      </c>
    </row>
    <row r="100" spans="2:23" x14ac:dyDescent="0.15">
      <c r="B100" s="88" t="s">
        <v>4</v>
      </c>
      <c r="C100" s="86" t="s">
        <v>5</v>
      </c>
      <c r="D100" s="180">
        <v>-2.3115662537881734E-2</v>
      </c>
      <c r="E100" s="178">
        <v>-5.3377692867883457E-3</v>
      </c>
      <c r="F100" s="178">
        <v>-2.3975768380426268E-3</v>
      </c>
      <c r="G100" s="180">
        <v>-4.1484761313032633E-4</v>
      </c>
      <c r="H100" s="180">
        <v>-1.213616762445538E-3</v>
      </c>
      <c r="I100" s="180">
        <v>-2.4171303685124965E-4</v>
      </c>
      <c r="J100" s="180">
        <v>-0.11544476755179708</v>
      </c>
      <c r="K100" s="180">
        <v>-1.2258303230337053E-2</v>
      </c>
      <c r="L100" s="180">
        <v>-1.2064506119013628E-2</v>
      </c>
      <c r="M100" s="180">
        <v>-1.0187857695611334E-2</v>
      </c>
      <c r="N100" s="181">
        <v>-5.852927931356576E-3</v>
      </c>
      <c r="O100" s="88">
        <v>-9.7100612457865811E-4</v>
      </c>
      <c r="P100" s="86">
        <v>1.4241226435961615E-3</v>
      </c>
      <c r="Q100" s="180">
        <v>-8.4404498983638651E-3</v>
      </c>
      <c r="R100" s="178">
        <v>-1.0154059639348852E-2</v>
      </c>
      <c r="S100" s="178">
        <v>-1.4663592654180803E-3</v>
      </c>
      <c r="T100" s="180">
        <v>-7.0108199930613707E-4</v>
      </c>
      <c r="U100" s="180">
        <v>-5.6511650510409142E-4</v>
      </c>
      <c r="V100" s="180">
        <v>-1.9612667032515175E-4</v>
      </c>
      <c r="W100" s="180">
        <v>-3.3244386609842635E-2</v>
      </c>
    </row>
    <row r="101" spans="2:23" x14ac:dyDescent="0.15">
      <c r="B101" s="88" t="s">
        <v>6</v>
      </c>
      <c r="C101" s="86" t="s">
        <v>7</v>
      </c>
      <c r="D101" s="180">
        <v>-2.6433516992439818</v>
      </c>
      <c r="E101" s="178">
        <v>-0.65031992092615543</v>
      </c>
      <c r="F101" s="178">
        <v>-0.29226922083486695</v>
      </c>
      <c r="G101" s="180">
        <v>-4.6222491597051246E-2</v>
      </c>
      <c r="H101" s="180">
        <v>-0.1902580801681617</v>
      </c>
      <c r="I101" s="180">
        <v>-2.703537087068561E-2</v>
      </c>
      <c r="J101" s="180">
        <v>-7.1842603114673889</v>
      </c>
      <c r="K101" s="180">
        <v>-0.87571788997574762</v>
      </c>
      <c r="L101" s="180">
        <v>-0.82100883398204516</v>
      </c>
      <c r="M101" s="180">
        <v>-0.68976975588613954</v>
      </c>
      <c r="N101" s="181">
        <v>-0.42059820840688489</v>
      </c>
      <c r="O101" s="88">
        <v>-8.0133886216587846E-2</v>
      </c>
      <c r="P101" s="86">
        <v>4.8236885723166034E-2</v>
      </c>
      <c r="Q101" s="180">
        <v>-0.69007000924290463</v>
      </c>
      <c r="R101" s="178">
        <v>-0.72574110675765269</v>
      </c>
      <c r="S101" s="178">
        <v>-0.21721797475623839</v>
      </c>
      <c r="T101" s="180">
        <v>-0.13091770884056464</v>
      </c>
      <c r="U101" s="180">
        <v>-5.3499113993219383E-2</v>
      </c>
      <c r="V101" s="180">
        <v>-1.6438273743915294E-2</v>
      </c>
      <c r="W101" s="180">
        <v>-1.423810680442207</v>
      </c>
    </row>
    <row r="102" spans="2:23" x14ac:dyDescent="0.15">
      <c r="B102" s="88" t="s">
        <v>8</v>
      </c>
      <c r="C102" s="86" t="s">
        <v>7</v>
      </c>
      <c r="D102" s="180">
        <v>-0.42723749222429452</v>
      </c>
      <c r="E102" s="178">
        <v>-0.12071345565727337</v>
      </c>
      <c r="F102" s="178">
        <v>-5.9612380715513891E-2</v>
      </c>
      <c r="G102" s="180">
        <v>-1.053703147095477E-2</v>
      </c>
      <c r="H102" s="180">
        <v>-3.5859211188815743E-2</v>
      </c>
      <c r="I102" s="180">
        <v>-6.4410077659197706E-3</v>
      </c>
      <c r="J102" s="180">
        <v>-1.8786059466146376</v>
      </c>
      <c r="K102" s="180">
        <v>-0.25951690777930914</v>
      </c>
      <c r="L102" s="180">
        <v>-0.25083865450150278</v>
      </c>
      <c r="M102" s="180">
        <v>-0.21400783493366349</v>
      </c>
      <c r="N102" s="181">
        <v>-0.130147227709841</v>
      </c>
      <c r="O102" s="88">
        <v>-2.5451293256178648E-2</v>
      </c>
      <c r="P102" s="86">
        <v>1.679560981238104E-2</v>
      </c>
      <c r="Q102" s="180">
        <v>-0.19704081663273554</v>
      </c>
      <c r="R102" s="178">
        <v>-0.21612349055853031</v>
      </c>
      <c r="S102" s="178">
        <v>-5.2195400432875849E-2</v>
      </c>
      <c r="T102" s="180">
        <v>-3.2585242501692924E-2</v>
      </c>
      <c r="U102" s="180">
        <v>-1.6807947082467328E-2</v>
      </c>
      <c r="V102" s="180">
        <v>-5.6461513329301161E-3</v>
      </c>
      <c r="W102" s="180">
        <v>-0.86871105980873153</v>
      </c>
    </row>
    <row r="103" spans="2:23" x14ac:dyDescent="0.15">
      <c r="B103" s="88" t="s">
        <v>9</v>
      </c>
      <c r="C103" s="86" t="s">
        <v>7</v>
      </c>
      <c r="D103" s="180">
        <v>-1.3891117968786197</v>
      </c>
      <c r="E103" s="178">
        <v>-0.31738136695951913</v>
      </c>
      <c r="F103" s="178">
        <v>-0.15266456711380039</v>
      </c>
      <c r="G103" s="180">
        <v>-2.2673133687906549E-2</v>
      </c>
      <c r="H103" s="180">
        <v>-8.8244421202925194E-2</v>
      </c>
      <c r="I103" s="180">
        <v>-1.8649855874021778E-2</v>
      </c>
      <c r="J103" s="180">
        <v>-3.618716252167216</v>
      </c>
      <c r="K103" s="180">
        <v>-0.43700358324809052</v>
      </c>
      <c r="L103" s="180">
        <v>-0.43051153670928466</v>
      </c>
      <c r="M103" s="180">
        <v>-0.36489199766133229</v>
      </c>
      <c r="N103" s="181">
        <v>-0.19945061384525742</v>
      </c>
      <c r="O103" s="88">
        <v>-3.6749808556464397E-2</v>
      </c>
      <c r="P103" s="86">
        <v>2.8729051263810715E-2</v>
      </c>
      <c r="Q103" s="180">
        <v>-0.35411018405569905</v>
      </c>
      <c r="R103" s="178">
        <v>-0.3494351153198425</v>
      </c>
      <c r="S103" s="178">
        <v>-0.11346994555784295</v>
      </c>
      <c r="T103" s="180">
        <v>-6.9005476268149457E-2</v>
      </c>
      <c r="U103" s="180">
        <v>-2.9503404549071438E-2</v>
      </c>
      <c r="V103" s="180">
        <v>-9.9715853144332831E-3</v>
      </c>
      <c r="W103" s="180">
        <v>-0.53174198338376844</v>
      </c>
    </row>
    <row r="104" spans="2:23" x14ac:dyDescent="0.15">
      <c r="B104" s="88" t="s">
        <v>10</v>
      </c>
      <c r="C104" s="86" t="s">
        <v>7</v>
      </c>
      <c r="D104" s="180">
        <v>-13.212449767001946</v>
      </c>
      <c r="E104" s="178">
        <v>-3.2515996046306022</v>
      </c>
      <c r="F104" s="178">
        <v>-1.4613461041743223</v>
      </c>
      <c r="G104" s="180">
        <v>-0.23111245798525393</v>
      </c>
      <c r="H104" s="180">
        <v>-0.95129040084079897</v>
      </c>
      <c r="I104" s="180">
        <v>-0.13517685435342686</v>
      </c>
      <c r="J104" s="180">
        <v>-35.920728981191438</v>
      </c>
      <c r="K104" s="180">
        <v>-4.3785894498786995</v>
      </c>
      <c r="L104" s="180">
        <v>-4.1050441699101938</v>
      </c>
      <c r="M104" s="180">
        <v>-3.4488487794306693</v>
      </c>
      <c r="N104" s="181">
        <v>-2.1029910420344038</v>
      </c>
      <c r="O104" s="88">
        <v>-0.40066943108293529</v>
      </c>
      <c r="P104" s="86">
        <v>0.24118442861582751</v>
      </c>
      <c r="Q104" s="180">
        <v>-3.450350046214492</v>
      </c>
      <c r="R104" s="178">
        <v>-3.6287055337882315</v>
      </c>
      <c r="S104" s="178">
        <v>-1.0860898737811855</v>
      </c>
      <c r="T104" s="180">
        <v>-0.65458854420281742</v>
      </c>
      <c r="U104" s="180">
        <v>-0.26749556996609458</v>
      </c>
      <c r="V104" s="180">
        <v>-8.2191368719575719E-2</v>
      </c>
      <c r="W104" s="180">
        <v>-7.1190534022109659</v>
      </c>
    </row>
    <row r="105" spans="2:23" x14ac:dyDescent="0.15">
      <c r="B105" s="88" t="s">
        <v>11</v>
      </c>
      <c r="C105" s="86" t="s">
        <v>7</v>
      </c>
      <c r="D105" s="180">
        <v>-5.2761443589562553</v>
      </c>
      <c r="E105" s="178">
        <v>-1.3059356989068327</v>
      </c>
      <c r="F105" s="178">
        <v>-0.58434056419408975</v>
      </c>
      <c r="G105" s="180">
        <v>-9.2458259318667135E-2</v>
      </c>
      <c r="H105" s="180">
        <v>-0.38072478515090546</v>
      </c>
      <c r="I105" s="180">
        <v>-5.3915221425047899E-2</v>
      </c>
      <c r="J105" s="180">
        <v>-14.402335365828858</v>
      </c>
      <c r="K105" s="180">
        <v>-1.7514617000042243</v>
      </c>
      <c r="L105" s="180">
        <v>-1.641411391609001</v>
      </c>
      <c r="M105" s="180">
        <v>-1.378933235417187</v>
      </c>
      <c r="N105" s="181">
        <v>-0.84152515894584079</v>
      </c>
      <c r="O105" s="88">
        <v>-0.16036829166201994</v>
      </c>
      <c r="P105" s="86">
        <v>9.6334056040204341E-2</v>
      </c>
      <c r="Q105" s="180">
        <v>-1.3798650130484154</v>
      </c>
      <c r="R105" s="178">
        <v>-1.4518893480019504</v>
      </c>
      <c r="S105" s="178">
        <v>-0.43428864774945763</v>
      </c>
      <c r="T105" s="180">
        <v>-0.26172794429180168</v>
      </c>
      <c r="U105" s="180">
        <v>-0.10691477806060723</v>
      </c>
      <c r="V105" s="180">
        <v>-3.2823442989573903E-2</v>
      </c>
      <c r="W105" s="180">
        <v>-2.8530808565461676</v>
      </c>
    </row>
    <row r="106" spans="2:23" x14ac:dyDescent="0.15">
      <c r="B106" s="88" t="s">
        <v>12</v>
      </c>
      <c r="C106" s="86" t="s">
        <v>7</v>
      </c>
      <c r="D106" s="180">
        <v>-8.5818783864723258</v>
      </c>
      <c r="E106" s="178">
        <v>-2.1189516007622249</v>
      </c>
      <c r="F106" s="178">
        <v>-0.94971006981694561</v>
      </c>
      <c r="G106" s="180">
        <v>-0.15023416112755339</v>
      </c>
      <c r="H106" s="180">
        <v>-0.6185126145586759</v>
      </c>
      <c r="I106" s="180">
        <v>-8.7735355066125231E-2</v>
      </c>
      <c r="J106" s="180">
        <v>-23.377168108717232</v>
      </c>
      <c r="K106" s="180">
        <v>-2.8461047424651156</v>
      </c>
      <c r="L106" s="180">
        <v>-2.6677734801457333</v>
      </c>
      <c r="M106" s="180">
        <v>-2.2412464763340374</v>
      </c>
      <c r="N106" s="181">
        <v>-1.3672181290990988</v>
      </c>
      <c r="O106" s="88">
        <v>-0.26051889622794722</v>
      </c>
      <c r="P106" s="86">
        <v>0.15665344909518275</v>
      </c>
      <c r="Q106" s="180">
        <v>-2.2424983588416065</v>
      </c>
      <c r="R106" s="178">
        <v>-2.3589978757012382</v>
      </c>
      <c r="S106" s="178">
        <v>-0.70583566648859097</v>
      </c>
      <c r="T106" s="180">
        <v>-0.42539299257406116</v>
      </c>
      <c r="U106" s="180">
        <v>-0.17380257887310302</v>
      </c>
      <c r="V106" s="180">
        <v>-5.3380135919177396E-2</v>
      </c>
      <c r="W106" s="180">
        <v>-4.631934291155293</v>
      </c>
    </row>
    <row r="107" spans="2:23" x14ac:dyDescent="0.15">
      <c r="B107" s="88" t="s">
        <v>13</v>
      </c>
      <c r="C107" s="86" t="s">
        <v>7</v>
      </c>
      <c r="D107" s="180">
        <v>-0.9529960559165076</v>
      </c>
      <c r="E107" s="178">
        <v>-0.1738093493108066</v>
      </c>
      <c r="F107" s="178">
        <v>-0.10083302246516435</v>
      </c>
      <c r="G107" s="180">
        <v>-1.2984327733080864E-2</v>
      </c>
      <c r="H107" s="180">
        <v>-4.3210828041334248E-2</v>
      </c>
      <c r="I107" s="180">
        <v>-1.8447528286181493E-2</v>
      </c>
      <c r="J107" s="180">
        <v>-2.2473343745478278</v>
      </c>
      <c r="K107" s="180">
        <v>-0.26099254748855927</v>
      </c>
      <c r="L107" s="180">
        <v>-0.28659981859685435</v>
      </c>
      <c r="M107" s="180">
        <v>-0.24722809516808297</v>
      </c>
      <c r="N107" s="181">
        <v>-0.10432906881073367</v>
      </c>
      <c r="O107" s="88">
        <v>-1.7358987787857688E-2</v>
      </c>
      <c r="P107" s="86">
        <v>2.3757483044265358E-2</v>
      </c>
      <c r="Q107" s="180">
        <v>-0.22529969751215617</v>
      </c>
      <c r="R107" s="178">
        <v>-0.1906614598155687</v>
      </c>
      <c r="S107" s="178">
        <v>-7.4956049609063546E-2</v>
      </c>
      <c r="T107" s="180">
        <v>-4.6418710596258128E-2</v>
      </c>
      <c r="U107" s="180">
        <v>-2.1596372601611263E-2</v>
      </c>
      <c r="V107" s="180">
        <v>-8.4611611073125079E-3</v>
      </c>
      <c r="W107" s="180">
        <v>-6.4268725815854744E-2</v>
      </c>
    </row>
    <row r="108" spans="2:23" x14ac:dyDescent="0.15">
      <c r="B108" s="88" t="s">
        <v>14</v>
      </c>
      <c r="C108" s="86" t="s">
        <v>7</v>
      </c>
      <c r="D108" s="180">
        <v>-1.9764346958643344</v>
      </c>
      <c r="E108" s="178">
        <v>-0.48744345356117247</v>
      </c>
      <c r="F108" s="178">
        <v>-0.21976256847382003</v>
      </c>
      <c r="G108" s="180">
        <v>-3.4629253011523475E-2</v>
      </c>
      <c r="H108" s="180">
        <v>-0.14210245648481112</v>
      </c>
      <c r="I108" s="180">
        <v>-2.0717169049264586E-2</v>
      </c>
      <c r="J108" s="180">
        <v>-1.1510355558888747</v>
      </c>
      <c r="K108" s="180">
        <v>-0.65671497733244077</v>
      </c>
      <c r="L108" s="180">
        <v>-0.61747440849265267</v>
      </c>
      <c r="M108" s="180">
        <v>-0.51904509992072234</v>
      </c>
      <c r="N108" s="181">
        <v>-0.31451722026431139</v>
      </c>
      <c r="O108" s="88">
        <v>-5.9815610180718681E-2</v>
      </c>
      <c r="P108" s="86">
        <v>3.6573524609737618E-2</v>
      </c>
      <c r="Q108" s="180">
        <v>-0.51833168900482018</v>
      </c>
      <c r="R108" s="178">
        <v>-0.54315228235610946</v>
      </c>
      <c r="S108" s="178">
        <v>-0.16333083606240928</v>
      </c>
      <c r="T108" s="180">
        <v>-9.8492789566857475E-2</v>
      </c>
      <c r="U108" s="180">
        <v>-4.0360776951439359E-2</v>
      </c>
      <c r="V108" s="180">
        <v>-1.2479168052997619E-2</v>
      </c>
      <c r="W108" s="180">
        <v>-1.0523894392900752</v>
      </c>
    </row>
    <row r="109" spans="2:23" x14ac:dyDescent="0.15">
      <c r="B109" s="88" t="s">
        <v>15</v>
      </c>
      <c r="C109" s="86" t="s">
        <v>7</v>
      </c>
      <c r="D109" s="180">
        <v>-0.12115696168494161</v>
      </c>
      <c r="E109" s="178">
        <v>-2.8642298074631617E-2</v>
      </c>
      <c r="F109" s="178">
        <v>-1.3278096930397935E-2</v>
      </c>
      <c r="G109" s="180">
        <v>-2.0715596558947575E-3</v>
      </c>
      <c r="H109" s="180">
        <v>-8.4287891422843708E-3</v>
      </c>
      <c r="I109" s="180">
        <v>-1.3156062905735483E-3</v>
      </c>
      <c r="J109" s="180">
        <v>-0.32503196933436246</v>
      </c>
      <c r="K109" s="180">
        <v>-3.939080261534314E-2</v>
      </c>
      <c r="L109" s="180">
        <v>-3.7331393475271674E-2</v>
      </c>
      <c r="M109" s="180">
        <v>-3.1425634960955906E-2</v>
      </c>
      <c r="N109" s="181">
        <v>-1.8717620220894335E-2</v>
      </c>
      <c r="O109" s="88">
        <v>-3.5420276373828753E-3</v>
      </c>
      <c r="P109" s="86">
        <v>2.259611999444037E-3</v>
      </c>
      <c r="Q109" s="180">
        <v>-3.1228237211076287E-2</v>
      </c>
      <c r="R109" s="178">
        <v>-3.2399140847602911E-2</v>
      </c>
      <c r="S109" s="178">
        <v>-9.8685909864880128E-3</v>
      </c>
      <c r="T109" s="180">
        <v>-5.9597216223650704E-3</v>
      </c>
      <c r="U109" s="180">
        <v>-2.460589915808024E-3</v>
      </c>
      <c r="V109" s="180">
        <v>-7.7353218236637629E-4</v>
      </c>
      <c r="W109" s="180">
        <v>-6.0595601715259795E-2</v>
      </c>
    </row>
    <row r="110" spans="2:23" x14ac:dyDescent="0.15">
      <c r="B110" s="88" t="s">
        <v>16</v>
      </c>
      <c r="C110" s="86" t="s">
        <v>7</v>
      </c>
      <c r="D110" s="180">
        <v>-4.1807107228828605E-2</v>
      </c>
      <c r="E110" s="178">
        <v>-1.1998536501054854E-2</v>
      </c>
      <c r="F110" s="178">
        <v>-6.2255502671468566E-3</v>
      </c>
      <c r="G110" s="180">
        <v>-1.0810669885579624E-3</v>
      </c>
      <c r="H110" s="180">
        <v>-3.9290966587530105E-3</v>
      </c>
      <c r="I110" s="180">
        <v>-7.68394015733323E-4</v>
      </c>
      <c r="J110" s="180">
        <v>-0.28717298675695924</v>
      </c>
      <c r="K110" s="180">
        <v>-4.1439634771719872E-2</v>
      </c>
      <c r="L110" s="180">
        <v>-4.0523247709956453E-2</v>
      </c>
      <c r="M110" s="180">
        <v>-3.4616624670102999E-2</v>
      </c>
      <c r="N110" s="181">
        <v>-2.0436058104474034E-2</v>
      </c>
      <c r="O110" s="88">
        <v>-4.0104919677023156E-3</v>
      </c>
      <c r="P110" s="86">
        <v>2.7057509363382611E-3</v>
      </c>
      <c r="Q110" s="180">
        <v>-3.1889351736673552E-2</v>
      </c>
      <c r="R110" s="178">
        <v>-3.414585206395078E-2</v>
      </c>
      <c r="S110" s="178">
        <v>-8.7583864269279582E-3</v>
      </c>
      <c r="T110" s="180">
        <v>-5.4918707546297157E-3</v>
      </c>
      <c r="U110" s="180">
        <v>-2.8183327698847668E-3</v>
      </c>
      <c r="V110" s="180">
        <v>-9.9766955993957265E-4</v>
      </c>
      <c r="W110" s="180">
        <v>-0.10986341791649407</v>
      </c>
    </row>
    <row r="111" spans="2:23" x14ac:dyDescent="0.15">
      <c r="B111" s="88" t="s">
        <v>17</v>
      </c>
      <c r="C111" s="86" t="s">
        <v>7</v>
      </c>
      <c r="D111" s="180">
        <v>-132.16327623298105</v>
      </c>
      <c r="E111" s="178">
        <v>-32.51599604630772</v>
      </c>
      <c r="F111" s="178">
        <v>-14.613461041743392</v>
      </c>
      <c r="G111" s="180">
        <v>-2.3111245798525726</v>
      </c>
      <c r="H111" s="180">
        <v>-9.5129040084080998</v>
      </c>
      <c r="I111" s="180">
        <v>-1.3517685435342832</v>
      </c>
      <c r="J111" s="180">
        <v>-333.13217213427589</v>
      </c>
      <c r="K111" s="180">
        <v>-43.785894498787485</v>
      </c>
      <c r="L111" s="180">
        <v>-41.050441699102379</v>
      </c>
      <c r="M111" s="180">
        <v>-34.488487794307048</v>
      </c>
      <c r="N111" s="181">
        <v>-21.029910420344279</v>
      </c>
      <c r="O111" s="88">
        <v>-4.0066943108294062</v>
      </c>
      <c r="P111" s="86">
        <v>2.4118442861582965</v>
      </c>
      <c r="Q111" s="180">
        <v>-34.503500462145297</v>
      </c>
      <c r="R111" s="178">
        <v>-36.287055337882805</v>
      </c>
      <c r="S111" s="178">
        <v>-10.860898737811965</v>
      </c>
      <c r="T111" s="180">
        <v>-6.5458854420282648</v>
      </c>
      <c r="U111" s="180">
        <v>-2.6749556996609769</v>
      </c>
      <c r="V111" s="180">
        <v>-0.8219136871957673</v>
      </c>
      <c r="W111" s="180">
        <v>-71.190534022110512</v>
      </c>
    </row>
    <row r="112" spans="2:23" x14ac:dyDescent="0.15">
      <c r="D112" s="16"/>
      <c r="E112" s="16"/>
      <c r="F112" s="16"/>
    </row>
    <row r="113" spans="2:6" ht="12" thickBot="1" x14ac:dyDescent="0.2"/>
    <row r="114" spans="2:6" ht="34.5" thickBot="1" x14ac:dyDescent="0.2">
      <c r="B114" s="129" t="s">
        <v>169</v>
      </c>
    </row>
    <row r="115" spans="2:6" x14ac:dyDescent="0.15">
      <c r="C115" s="3"/>
    </row>
    <row r="116" spans="2:6" ht="12" thickBot="1" x14ac:dyDescent="0.2"/>
    <row r="117" spans="2:6" ht="12" thickBot="1" x14ac:dyDescent="0.2">
      <c r="B117" s="422" t="s">
        <v>53</v>
      </c>
      <c r="C117" s="393" t="s">
        <v>54</v>
      </c>
      <c r="D117" s="393" t="s">
        <v>55</v>
      </c>
      <c r="E117" s="393" t="s">
        <v>56</v>
      </c>
      <c r="F117" s="423" t="s">
        <v>57</v>
      </c>
    </row>
    <row r="118" spans="2:6" x14ac:dyDescent="0.15">
      <c r="B118" s="414" t="s">
        <v>58</v>
      </c>
      <c r="C118" s="136" t="s">
        <v>59</v>
      </c>
      <c r="D118" s="29" t="s">
        <v>29</v>
      </c>
      <c r="E118" s="96">
        <v>156</v>
      </c>
      <c r="F118" s="433">
        <v>1.6</v>
      </c>
    </row>
    <row r="119" spans="2:6" x14ac:dyDescent="0.15">
      <c r="B119" s="134"/>
      <c r="C119" s="424"/>
      <c r="D119" s="10" t="s">
        <v>27</v>
      </c>
      <c r="E119" s="86">
        <v>160</v>
      </c>
      <c r="F119" s="396">
        <v>6.77</v>
      </c>
    </row>
    <row r="120" spans="2:6" x14ac:dyDescent="0.15">
      <c r="B120" s="134"/>
      <c r="C120" s="424"/>
      <c r="D120" s="10" t="s">
        <v>60</v>
      </c>
      <c r="E120" s="86">
        <v>151</v>
      </c>
      <c r="F120" s="396">
        <v>7.2715231788079496E-2</v>
      </c>
    </row>
    <row r="121" spans="2:6" x14ac:dyDescent="0.15">
      <c r="B121" s="134"/>
      <c r="C121" s="424"/>
      <c r="D121" s="10" t="s">
        <v>61</v>
      </c>
      <c r="E121" s="86">
        <v>157</v>
      </c>
      <c r="F121" s="396">
        <v>5.96</v>
      </c>
    </row>
    <row r="122" spans="2:6" x14ac:dyDescent="0.15">
      <c r="B122" s="134"/>
      <c r="C122" s="424"/>
      <c r="D122" s="10" t="s">
        <v>25</v>
      </c>
      <c r="E122" s="86">
        <v>159</v>
      </c>
      <c r="F122" s="396">
        <v>1.28</v>
      </c>
    </row>
    <row r="123" spans="2:6" x14ac:dyDescent="0.15">
      <c r="B123" s="134"/>
      <c r="C123" s="424"/>
      <c r="D123" s="10" t="s">
        <v>22</v>
      </c>
      <c r="E123" s="86">
        <v>147</v>
      </c>
      <c r="F123" s="396">
        <v>1.2062937062937099E-2</v>
      </c>
    </row>
    <row r="124" spans="2:6" x14ac:dyDescent="0.15">
      <c r="B124" s="134"/>
      <c r="C124" s="424"/>
      <c r="D124" s="10" t="s">
        <v>26</v>
      </c>
      <c r="E124" s="86">
        <v>159</v>
      </c>
      <c r="F124" s="396">
        <v>2.2799999999999998</v>
      </c>
    </row>
    <row r="125" spans="2:6" ht="12" thickBot="1" x14ac:dyDescent="0.2">
      <c r="B125" s="135"/>
      <c r="C125" s="137"/>
      <c r="D125" s="53" t="s">
        <v>32</v>
      </c>
      <c r="E125" s="209">
        <v>157</v>
      </c>
      <c r="F125" s="434">
        <v>12.7070063694268</v>
      </c>
    </row>
    <row r="126" spans="2:6" ht="12" thickTop="1" x14ac:dyDescent="0.15">
      <c r="B126" s="425" t="s">
        <v>62</v>
      </c>
      <c r="C126" s="426" t="s">
        <v>59</v>
      </c>
      <c r="D126" s="27" t="s">
        <v>27</v>
      </c>
      <c r="E126" s="92">
        <v>386</v>
      </c>
      <c r="F126" s="435">
        <v>9.6000004559755308</v>
      </c>
    </row>
    <row r="127" spans="2:6" x14ac:dyDescent="0.15">
      <c r="B127" s="134"/>
      <c r="C127" s="424"/>
      <c r="D127" s="10" t="s">
        <v>60</v>
      </c>
      <c r="E127" s="86">
        <v>384</v>
      </c>
      <c r="F127" s="396">
        <v>0.31000001472421002</v>
      </c>
    </row>
    <row r="128" spans="2:6" x14ac:dyDescent="0.15">
      <c r="B128" s="134"/>
      <c r="C128" s="424"/>
      <c r="D128" s="10" t="s">
        <v>61</v>
      </c>
      <c r="E128" s="86">
        <v>386</v>
      </c>
      <c r="F128" s="396">
        <v>6.15000029210933</v>
      </c>
    </row>
    <row r="129" spans="2:6" x14ac:dyDescent="0.15">
      <c r="B129" s="134"/>
      <c r="C129" s="424"/>
      <c r="D129" s="10" t="s">
        <v>25</v>
      </c>
      <c r="E129" s="86">
        <v>386</v>
      </c>
      <c r="F129" s="396">
        <v>8.6500004108529502</v>
      </c>
    </row>
    <row r="130" spans="2:6" x14ac:dyDescent="0.15">
      <c r="B130" s="134"/>
      <c r="C130" s="424"/>
      <c r="D130" s="10" t="s">
        <v>22</v>
      </c>
      <c r="E130" s="86">
        <v>310</v>
      </c>
      <c r="F130" s="396">
        <v>2.8999999926782E-2</v>
      </c>
    </row>
    <row r="131" spans="2:6" x14ac:dyDescent="0.15">
      <c r="B131" s="134"/>
      <c r="C131" s="424"/>
      <c r="D131" s="10" t="s">
        <v>26</v>
      </c>
      <c r="E131" s="86">
        <v>386</v>
      </c>
      <c r="F131" s="396">
        <v>5.6500002683605999</v>
      </c>
    </row>
    <row r="132" spans="2:6" x14ac:dyDescent="0.15">
      <c r="B132" s="134"/>
      <c r="C132" s="424"/>
      <c r="D132" s="10" t="s">
        <v>32</v>
      </c>
      <c r="E132" s="86">
        <v>386</v>
      </c>
      <c r="F132" s="396">
        <v>35.000001662410803</v>
      </c>
    </row>
    <row r="133" spans="2:6" ht="12" thickBot="1" x14ac:dyDescent="0.2">
      <c r="B133" s="135"/>
      <c r="C133" s="137"/>
      <c r="D133" s="53" t="s">
        <v>28</v>
      </c>
      <c r="E133" s="209">
        <v>90</v>
      </c>
      <c r="F133" s="434">
        <v>10.000000474974501</v>
      </c>
    </row>
    <row r="134" spans="2:6" ht="12" thickTop="1" x14ac:dyDescent="0.15">
      <c r="B134" s="425" t="s">
        <v>63</v>
      </c>
      <c r="C134" s="426" t="s">
        <v>59</v>
      </c>
      <c r="D134" s="27" t="s">
        <v>27</v>
      </c>
      <c r="E134" s="92">
        <v>46</v>
      </c>
      <c r="F134" s="435">
        <v>4.4000002089887804</v>
      </c>
    </row>
    <row r="135" spans="2:6" x14ac:dyDescent="0.15">
      <c r="B135" s="134"/>
      <c r="C135" s="424"/>
      <c r="D135" s="10" t="s">
        <v>60</v>
      </c>
      <c r="E135" s="86">
        <v>46</v>
      </c>
      <c r="F135" s="396">
        <v>0.15500000736210501</v>
      </c>
    </row>
    <row r="136" spans="2:6" x14ac:dyDescent="0.15">
      <c r="B136" s="134"/>
      <c r="C136" s="424"/>
      <c r="D136" s="10" t="s">
        <v>61</v>
      </c>
      <c r="E136" s="86">
        <v>35</v>
      </c>
      <c r="F136" s="396">
        <v>4.3800002080388403</v>
      </c>
    </row>
    <row r="137" spans="2:6" x14ac:dyDescent="0.15">
      <c r="B137" s="134"/>
      <c r="C137" s="424"/>
      <c r="D137" s="10" t="s">
        <v>25</v>
      </c>
      <c r="E137" s="86">
        <v>46</v>
      </c>
      <c r="F137" s="396">
        <v>3.1000001472420902</v>
      </c>
    </row>
    <row r="138" spans="2:6" x14ac:dyDescent="0.15">
      <c r="B138" s="134"/>
      <c r="C138" s="424"/>
      <c r="D138" s="10" t="s">
        <v>22</v>
      </c>
      <c r="E138" s="86">
        <v>43</v>
      </c>
      <c r="F138" s="396">
        <v>1.49999999621287E-2</v>
      </c>
    </row>
    <row r="139" spans="2:6" x14ac:dyDescent="0.15">
      <c r="B139" s="134"/>
      <c r="C139" s="424"/>
      <c r="D139" s="10" t="s">
        <v>26</v>
      </c>
      <c r="E139" s="86">
        <v>46</v>
      </c>
      <c r="F139" s="396">
        <v>3.7000001757405698</v>
      </c>
    </row>
    <row r="140" spans="2:6" ht="12" thickBot="1" x14ac:dyDescent="0.2">
      <c r="B140" s="135"/>
      <c r="C140" s="137"/>
      <c r="D140" s="53" t="s">
        <v>32</v>
      </c>
      <c r="E140" s="209">
        <v>45</v>
      </c>
      <c r="F140" s="434">
        <v>28.200001339428098</v>
      </c>
    </row>
    <row r="141" spans="2:6" ht="12" thickTop="1" x14ac:dyDescent="0.15">
      <c r="B141" s="425" t="s">
        <v>63</v>
      </c>
      <c r="C141" s="426" t="s">
        <v>18</v>
      </c>
      <c r="D141" s="27" t="s">
        <v>64</v>
      </c>
      <c r="E141" s="92">
        <v>927</v>
      </c>
      <c r="F141" s="435">
        <v>17</v>
      </c>
    </row>
    <row r="142" spans="2:6" x14ac:dyDescent="0.15">
      <c r="B142" s="134"/>
      <c r="C142" s="424"/>
      <c r="D142" s="10" t="s">
        <v>27</v>
      </c>
      <c r="E142" s="86">
        <v>2023</v>
      </c>
      <c r="F142" s="396">
        <v>1.77315019937971E-2</v>
      </c>
    </row>
    <row r="143" spans="2:6" x14ac:dyDescent="0.15">
      <c r="B143" s="134"/>
      <c r="C143" s="424"/>
      <c r="D143" s="10" t="s">
        <v>60</v>
      </c>
      <c r="E143" s="86">
        <v>2025</v>
      </c>
      <c r="F143" s="396">
        <v>5.25133214920071E-3</v>
      </c>
    </row>
    <row r="144" spans="2:6" x14ac:dyDescent="0.15">
      <c r="B144" s="134"/>
      <c r="C144" s="424"/>
      <c r="D144" s="10" t="s">
        <v>61</v>
      </c>
      <c r="E144" s="86">
        <v>950</v>
      </c>
      <c r="F144" s="396">
        <v>0.08</v>
      </c>
    </row>
    <row r="145" spans="2:6" x14ac:dyDescent="0.15">
      <c r="B145" s="134"/>
      <c r="C145" s="424"/>
      <c r="D145" s="10" t="s">
        <v>22</v>
      </c>
      <c r="E145" s="86">
        <v>300</v>
      </c>
      <c r="F145" s="396">
        <v>3.4285714285714301E-4</v>
      </c>
    </row>
    <row r="146" spans="2:6" x14ac:dyDescent="0.15">
      <c r="B146" s="427"/>
      <c r="C146" s="428"/>
      <c r="D146" s="429" t="s">
        <v>28</v>
      </c>
      <c r="E146" s="436">
        <v>517</v>
      </c>
      <c r="F146" s="437">
        <v>0.13431558935361201</v>
      </c>
    </row>
    <row r="147" spans="2:6" ht="12" thickBot="1" x14ac:dyDescent="0.2">
      <c r="B147" s="135" t="s">
        <v>65</v>
      </c>
      <c r="C147" s="137" t="s">
        <v>59</v>
      </c>
      <c r="D147" s="53" t="s">
        <v>29</v>
      </c>
      <c r="E147" s="209">
        <v>194</v>
      </c>
      <c r="F147" s="434">
        <v>2.3300001106690602</v>
      </c>
    </row>
    <row r="148" spans="2:6" ht="12" thickTop="1" x14ac:dyDescent="0.15">
      <c r="B148" s="425" t="s">
        <v>65</v>
      </c>
      <c r="C148" s="426" t="s">
        <v>18</v>
      </c>
      <c r="D148" s="27" t="s">
        <v>29</v>
      </c>
      <c r="E148" s="92">
        <v>513</v>
      </c>
      <c r="F148" s="435">
        <v>0.42199999999999999</v>
      </c>
    </row>
    <row r="149" spans="2:6" x14ac:dyDescent="0.15">
      <c r="B149" s="134"/>
      <c r="C149" s="424"/>
      <c r="D149" s="10" t="s">
        <v>25</v>
      </c>
      <c r="E149" s="86">
        <v>1258</v>
      </c>
      <c r="F149" s="396">
        <v>0.48</v>
      </c>
    </row>
    <row r="150" spans="2:6" x14ac:dyDescent="0.15">
      <c r="B150" s="134"/>
      <c r="C150" s="424"/>
      <c r="D150" s="10" t="s">
        <v>26</v>
      </c>
      <c r="E150" s="86">
        <v>2077</v>
      </c>
      <c r="F150" s="396">
        <v>0.67</v>
      </c>
    </row>
    <row r="151" spans="2:6" ht="12" thickBot="1" x14ac:dyDescent="0.2">
      <c r="B151" s="135"/>
      <c r="C151" s="137"/>
      <c r="D151" s="53" t="s">
        <v>32</v>
      </c>
      <c r="E151" s="209">
        <v>1104</v>
      </c>
      <c r="F151" s="434">
        <v>1.6</v>
      </c>
    </row>
    <row r="152" spans="2:6" ht="12.75" thickTop="1" thickBot="1" x14ac:dyDescent="0.2">
      <c r="B152" s="430" t="s">
        <v>66</v>
      </c>
      <c r="C152" s="431"/>
      <c r="D152" s="431"/>
      <c r="E152" s="431"/>
      <c r="F152" s="432"/>
    </row>
    <row r="156" spans="2:6" ht="12" thickBot="1" x14ac:dyDescent="0.2"/>
    <row r="157" spans="2:6" x14ac:dyDescent="0.15">
      <c r="B157" s="454"/>
      <c r="C157" s="411"/>
      <c r="D157" s="411"/>
      <c r="E157" s="455"/>
    </row>
    <row r="158" spans="2:6" x14ac:dyDescent="0.15">
      <c r="B158" s="412"/>
      <c r="E158" s="171"/>
    </row>
    <row r="159" spans="2:6" x14ac:dyDescent="0.15">
      <c r="B159" s="412"/>
      <c r="E159" s="171"/>
    </row>
    <row r="160" spans="2:6" x14ac:dyDescent="0.15">
      <c r="B160" s="412"/>
      <c r="E160" s="171"/>
    </row>
    <row r="161" spans="2:5" x14ac:dyDescent="0.15">
      <c r="B161" s="412"/>
      <c r="E161" s="171"/>
    </row>
    <row r="162" spans="2:5" x14ac:dyDescent="0.15">
      <c r="B162" s="412"/>
      <c r="E162" s="171"/>
    </row>
    <row r="163" spans="2:5" x14ac:dyDescent="0.15">
      <c r="B163" s="412"/>
      <c r="E163" s="171"/>
    </row>
    <row r="164" spans="2:5" x14ac:dyDescent="0.15">
      <c r="B164" s="412"/>
      <c r="E164" s="171"/>
    </row>
    <row r="165" spans="2:5" x14ac:dyDescent="0.15">
      <c r="B165" s="412"/>
      <c r="E165" s="171"/>
    </row>
    <row r="166" spans="2:5" x14ac:dyDescent="0.15">
      <c r="B166" s="412"/>
      <c r="E166" s="171"/>
    </row>
    <row r="167" spans="2:5" x14ac:dyDescent="0.15">
      <c r="B167" s="412"/>
      <c r="E167" s="171"/>
    </row>
    <row r="168" spans="2:5" x14ac:dyDescent="0.15">
      <c r="B168" s="412"/>
      <c r="E168" s="171"/>
    </row>
    <row r="169" spans="2:5" x14ac:dyDescent="0.15">
      <c r="B169" s="412"/>
      <c r="E169" s="171"/>
    </row>
    <row r="170" spans="2:5" x14ac:dyDescent="0.15">
      <c r="B170" s="412"/>
      <c r="E170" s="171"/>
    </row>
    <row r="171" spans="2:5" x14ac:dyDescent="0.15">
      <c r="B171" s="412"/>
      <c r="E171" s="171"/>
    </row>
    <row r="172" spans="2:5" x14ac:dyDescent="0.15">
      <c r="B172" s="412"/>
      <c r="E172" s="171"/>
    </row>
    <row r="173" spans="2:5" x14ac:dyDescent="0.15">
      <c r="B173" s="412"/>
      <c r="E173" s="171"/>
    </row>
    <row r="174" spans="2:5" x14ac:dyDescent="0.15">
      <c r="B174" s="412"/>
      <c r="E174" s="171"/>
    </row>
    <row r="175" spans="2:5" x14ac:dyDescent="0.15">
      <c r="B175" s="412"/>
      <c r="E175" s="171"/>
    </row>
    <row r="176" spans="2:5" x14ac:dyDescent="0.15">
      <c r="B176" s="412"/>
      <c r="E176" s="171"/>
    </row>
    <row r="177" spans="2:6" x14ac:dyDescent="0.15">
      <c r="B177" s="412"/>
      <c r="E177" s="171"/>
    </row>
    <row r="178" spans="2:6" x14ac:dyDescent="0.15">
      <c r="B178" s="412"/>
      <c r="E178" s="171"/>
    </row>
    <row r="179" spans="2:6" x14ac:dyDescent="0.15">
      <c r="B179" s="412"/>
      <c r="E179" s="171"/>
    </row>
    <row r="180" spans="2:6" x14ac:dyDescent="0.15">
      <c r="B180" s="412"/>
      <c r="E180" s="171"/>
    </row>
    <row r="181" spans="2:6" x14ac:dyDescent="0.15">
      <c r="B181" s="412"/>
      <c r="E181" s="171"/>
    </row>
    <row r="182" spans="2:6" x14ac:dyDescent="0.15">
      <c r="B182" s="412"/>
      <c r="E182" s="171"/>
    </row>
    <row r="183" spans="2:6" x14ac:dyDescent="0.15">
      <c r="B183" s="412"/>
      <c r="E183" s="171"/>
    </row>
    <row r="184" spans="2:6" x14ac:dyDescent="0.15">
      <c r="B184" s="412"/>
      <c r="E184" s="171"/>
    </row>
    <row r="185" spans="2:6" ht="13.5" customHeight="1" thickBot="1" x14ac:dyDescent="0.2">
      <c r="B185" s="413"/>
      <c r="C185" s="55"/>
      <c r="D185" s="55"/>
      <c r="E185" s="456"/>
    </row>
    <row r="186" spans="2:6" ht="12" thickBot="1" x14ac:dyDescent="0.2"/>
    <row r="187" spans="2:6" ht="12" thickBot="1" x14ac:dyDescent="0.2">
      <c r="E187" s="445" t="s">
        <v>247</v>
      </c>
      <c r="F187" s="395" t="s">
        <v>244</v>
      </c>
    </row>
    <row r="188" spans="2:6" ht="12" thickTop="1" x14ac:dyDescent="0.15">
      <c r="E188" s="58"/>
      <c r="F188" s="440"/>
    </row>
    <row r="189" spans="2:6" x14ac:dyDescent="0.15">
      <c r="E189" s="442">
        <v>1110</v>
      </c>
      <c r="F189" s="443"/>
    </row>
    <row r="190" spans="2:6" x14ac:dyDescent="0.15">
      <c r="E190" s="442">
        <v>1140</v>
      </c>
      <c r="F190" s="444"/>
    </row>
    <row r="191" spans="2:6" x14ac:dyDescent="0.15">
      <c r="E191" s="442">
        <v>1170</v>
      </c>
      <c r="F191" s="444"/>
    </row>
    <row r="192" spans="2:6" x14ac:dyDescent="0.15">
      <c r="E192" s="442">
        <v>1210</v>
      </c>
      <c r="F192" s="444"/>
    </row>
    <row r="193" spans="4:6" x14ac:dyDescent="0.15">
      <c r="E193" s="442">
        <v>1310</v>
      </c>
      <c r="F193" s="444" t="s">
        <v>235</v>
      </c>
    </row>
    <row r="194" spans="4:6" x14ac:dyDescent="0.15">
      <c r="E194" s="442">
        <v>1330</v>
      </c>
      <c r="F194" s="444" t="s">
        <v>235</v>
      </c>
    </row>
    <row r="195" spans="4:6" x14ac:dyDescent="0.15">
      <c r="E195" s="442">
        <v>2110</v>
      </c>
      <c r="F195" s="444" t="s">
        <v>236</v>
      </c>
    </row>
    <row r="196" spans="4:6" x14ac:dyDescent="0.15">
      <c r="E196" s="442">
        <v>2120</v>
      </c>
      <c r="F196" s="89" t="s">
        <v>236</v>
      </c>
    </row>
    <row r="197" spans="4:6" x14ac:dyDescent="0.15">
      <c r="E197" s="442">
        <v>2130</v>
      </c>
      <c r="F197" s="444" t="s">
        <v>237</v>
      </c>
    </row>
    <row r="198" spans="4:6" x14ac:dyDescent="0.15">
      <c r="E198" s="442">
        <v>2140</v>
      </c>
      <c r="F198" s="89" t="s">
        <v>236</v>
      </c>
    </row>
    <row r="199" spans="4:6" x14ac:dyDescent="0.15">
      <c r="E199" s="442">
        <v>2190</v>
      </c>
      <c r="F199" s="444" t="s">
        <v>236</v>
      </c>
    </row>
    <row r="200" spans="4:6" x14ac:dyDescent="0.15">
      <c r="E200" s="442">
        <v>2250</v>
      </c>
      <c r="F200" s="444" t="s">
        <v>236</v>
      </c>
    </row>
    <row r="201" spans="4:6" x14ac:dyDescent="0.15">
      <c r="E201" s="442">
        <v>3130</v>
      </c>
      <c r="F201" s="444" t="s">
        <v>239</v>
      </c>
    </row>
    <row r="202" spans="4:6" x14ac:dyDescent="0.15">
      <c r="D202" s="171"/>
      <c r="E202" s="449">
        <v>3140</v>
      </c>
      <c r="F202" s="448" t="s">
        <v>239</v>
      </c>
    </row>
    <row r="203" spans="4:6" x14ac:dyDescent="0.15">
      <c r="D203" s="171"/>
      <c r="E203" s="450">
        <v>3150</v>
      </c>
      <c r="F203" s="438"/>
    </row>
    <row r="204" spans="4:6" x14ac:dyDescent="0.15">
      <c r="D204" s="171"/>
      <c r="E204" s="450">
        <v>3260</v>
      </c>
      <c r="F204" s="89" t="s">
        <v>239</v>
      </c>
    </row>
    <row r="205" spans="4:6" x14ac:dyDescent="0.15">
      <c r="D205" s="171"/>
      <c r="E205" s="450">
        <v>4030</v>
      </c>
      <c r="F205" s="89" t="s">
        <v>236</v>
      </c>
    </row>
    <row r="206" spans="4:6" x14ac:dyDescent="0.15">
      <c r="D206" s="171"/>
      <c r="E206" s="54">
        <v>6120</v>
      </c>
      <c r="F206" s="440" t="s">
        <v>240</v>
      </c>
    </row>
    <row r="207" spans="4:6" x14ac:dyDescent="0.15">
      <c r="D207" s="171"/>
      <c r="E207" s="450">
        <v>6210</v>
      </c>
      <c r="F207" s="443" t="s">
        <v>240</v>
      </c>
    </row>
    <row r="208" spans="4:6" x14ac:dyDescent="0.15">
      <c r="E208" s="442">
        <v>6230</v>
      </c>
      <c r="F208" s="444" t="s">
        <v>236</v>
      </c>
    </row>
    <row r="209" spans="5:6" x14ac:dyDescent="0.15">
      <c r="E209" s="442">
        <v>6410</v>
      </c>
      <c r="F209" s="444" t="s">
        <v>240</v>
      </c>
    </row>
    <row r="210" spans="5:6" x14ac:dyDescent="0.15">
      <c r="E210" s="442">
        <v>7140</v>
      </c>
      <c r="F210" s="444" t="s">
        <v>241</v>
      </c>
    </row>
    <row r="211" spans="5:6" x14ac:dyDescent="0.15">
      <c r="E211" s="442">
        <v>7150</v>
      </c>
      <c r="F211" s="444" t="s">
        <v>241</v>
      </c>
    </row>
    <row r="212" spans="5:6" x14ac:dyDescent="0.15">
      <c r="E212" s="442">
        <v>7230</v>
      </c>
      <c r="F212" s="444" t="s">
        <v>242</v>
      </c>
    </row>
    <row r="213" spans="5:6" x14ac:dyDescent="0.15">
      <c r="E213" s="442"/>
      <c r="F213" s="444"/>
    </row>
    <row r="214" spans="5:6" ht="12" thickBot="1" x14ac:dyDescent="0.2">
      <c r="E214" s="451"/>
      <c r="F214" s="452">
        <v>5</v>
      </c>
    </row>
    <row r="219" spans="5:6" x14ac:dyDescent="0.15">
      <c r="E219" t="s">
        <v>246</v>
      </c>
    </row>
    <row r="220" spans="5:6" x14ac:dyDescent="0.15">
      <c r="F220" s="285"/>
    </row>
    <row r="221" spans="5:6" x14ac:dyDescent="0.15">
      <c r="F221" s="285"/>
    </row>
    <row r="222" spans="5:6" x14ac:dyDescent="0.15">
      <c r="F222" s="285"/>
    </row>
    <row r="223" spans="5:6" x14ac:dyDescent="0.15">
      <c r="F223" s="285"/>
    </row>
    <row r="224" spans="5:6" x14ac:dyDescent="0.15">
      <c r="F224" s="285"/>
    </row>
    <row r="225" spans="5:6" x14ac:dyDescent="0.15">
      <c r="F225" s="285"/>
    </row>
    <row r="226" spans="5:6" x14ac:dyDescent="0.15">
      <c r="F226" s="285"/>
    </row>
    <row r="227" spans="5:6" x14ac:dyDescent="0.15">
      <c r="F227" s="285"/>
    </row>
    <row r="228" spans="5:6" x14ac:dyDescent="0.15">
      <c r="F228" s="285"/>
    </row>
    <row r="229" spans="5:6" x14ac:dyDescent="0.15">
      <c r="F229" s="285"/>
    </row>
    <row r="230" spans="5:6" x14ac:dyDescent="0.15">
      <c r="F230" s="285"/>
    </row>
    <row r="231" spans="5:6" x14ac:dyDescent="0.15">
      <c r="F231" s="285"/>
    </row>
    <row r="232" spans="5:6" x14ac:dyDescent="0.15">
      <c r="E232" s="286"/>
      <c r="F232" s="285"/>
    </row>
    <row r="234" spans="5:6" ht="12" thickBot="1" x14ac:dyDescent="0.2"/>
    <row r="235" spans="5:6" ht="12" thickBot="1" x14ac:dyDescent="0.2">
      <c r="E235" s="445" t="s">
        <v>248</v>
      </c>
      <c r="F235" s="395"/>
    </row>
    <row r="236" spans="5:6" ht="12" thickTop="1" x14ac:dyDescent="0.15">
      <c r="E236" s="58"/>
      <c r="F236" s="440"/>
    </row>
    <row r="237" spans="5:6" x14ac:dyDescent="0.15">
      <c r="E237" s="442">
        <v>3130</v>
      </c>
      <c r="F237" s="443" t="s">
        <v>239</v>
      </c>
    </row>
    <row r="238" spans="5:6" x14ac:dyDescent="0.15">
      <c r="E238" s="442">
        <v>3140</v>
      </c>
      <c r="F238" s="444" t="s">
        <v>239</v>
      </c>
    </row>
    <row r="239" spans="5:6" x14ac:dyDescent="0.15">
      <c r="E239" s="442">
        <v>3150</v>
      </c>
      <c r="F239" s="444"/>
    </row>
    <row r="240" spans="5:6" x14ac:dyDescent="0.15">
      <c r="E240" s="442">
        <v>3160</v>
      </c>
      <c r="F240" s="444" t="s">
        <v>239</v>
      </c>
    </row>
    <row r="241" spans="5:6" x14ac:dyDescent="0.15">
      <c r="E241" s="442">
        <v>6230</v>
      </c>
      <c r="F241" s="444" t="s">
        <v>238</v>
      </c>
    </row>
    <row r="242" spans="5:6" x14ac:dyDescent="0.15">
      <c r="E242" s="442">
        <v>6410</v>
      </c>
      <c r="F242" s="444" t="s">
        <v>240</v>
      </c>
    </row>
    <row r="243" spans="5:6" x14ac:dyDescent="0.15">
      <c r="E243" s="442">
        <v>7210</v>
      </c>
      <c r="F243" s="444" t="s">
        <v>240</v>
      </c>
    </row>
    <row r="244" spans="5:6" x14ac:dyDescent="0.15">
      <c r="E244" s="442">
        <v>7220</v>
      </c>
      <c r="F244" s="89" t="s">
        <v>240</v>
      </c>
    </row>
    <row r="245" spans="5:6" x14ac:dyDescent="0.15">
      <c r="E245" s="442">
        <v>7230</v>
      </c>
      <c r="F245" s="444" t="s">
        <v>240</v>
      </c>
    </row>
    <row r="246" spans="5:6" x14ac:dyDescent="0.15">
      <c r="E246" s="442">
        <v>9110</v>
      </c>
      <c r="F246" s="89" t="s">
        <v>236</v>
      </c>
    </row>
    <row r="247" spans="5:6" x14ac:dyDescent="0.15">
      <c r="E247" s="442">
        <v>9130</v>
      </c>
      <c r="F247" s="444" t="s">
        <v>236</v>
      </c>
    </row>
    <row r="248" spans="5:6" x14ac:dyDescent="0.15">
      <c r="E248" s="442">
        <v>9150</v>
      </c>
      <c r="F248" s="444" t="s">
        <v>236</v>
      </c>
    </row>
    <row r="249" spans="5:6" x14ac:dyDescent="0.15">
      <c r="E249" s="442">
        <v>9160</v>
      </c>
      <c r="F249" s="444" t="s">
        <v>236</v>
      </c>
    </row>
    <row r="250" spans="5:6" x14ac:dyDescent="0.15">
      <c r="E250" s="442" t="s">
        <v>243</v>
      </c>
      <c r="F250" s="444" t="s">
        <v>241</v>
      </c>
    </row>
    <row r="251" spans="5:6" ht="12" thickBot="1" x14ac:dyDescent="0.2">
      <c r="E251" s="33"/>
      <c r="F251" s="439"/>
    </row>
    <row r="252" spans="5:6" ht="12" thickBot="1" x14ac:dyDescent="0.2">
      <c r="E252" s="445"/>
      <c r="F252" s="395">
        <v>5</v>
      </c>
    </row>
    <row r="253" spans="5:6" ht="12" thickTop="1" x14ac:dyDescent="0.15"/>
    <row r="254" spans="5:6" ht="12" thickBot="1" x14ac:dyDescent="0.2"/>
    <row r="255" spans="5:6" ht="12" thickBot="1" x14ac:dyDescent="0.2">
      <c r="E255" s="445" t="s">
        <v>249</v>
      </c>
      <c r="F255" s="395" t="s">
        <v>277</v>
      </c>
    </row>
    <row r="256" spans="5:6" ht="12" thickTop="1" x14ac:dyDescent="0.15">
      <c r="E256" s="58"/>
      <c r="F256" s="440"/>
    </row>
    <row r="257" spans="5:6" x14ac:dyDescent="0.15">
      <c r="E257" s="442"/>
      <c r="F257" s="443"/>
    </row>
    <row r="258" spans="5:6" x14ac:dyDescent="0.15">
      <c r="E258" s="442">
        <v>1130</v>
      </c>
      <c r="F258" s="444" t="s">
        <v>235</v>
      </c>
    </row>
    <row r="259" spans="5:6" x14ac:dyDescent="0.15">
      <c r="E259" s="442">
        <v>1150</v>
      </c>
      <c r="F259" s="444" t="s">
        <v>235</v>
      </c>
    </row>
    <row r="260" spans="5:6" x14ac:dyDescent="0.15">
      <c r="E260" s="442">
        <v>1210</v>
      </c>
      <c r="F260" s="444"/>
    </row>
    <row r="261" spans="5:6" x14ac:dyDescent="0.15">
      <c r="E261" s="442">
        <v>1220</v>
      </c>
      <c r="F261" s="444"/>
    </row>
    <row r="262" spans="5:6" x14ac:dyDescent="0.15">
      <c r="E262" s="442">
        <v>1310</v>
      </c>
      <c r="F262" s="444" t="s">
        <v>235</v>
      </c>
    </row>
    <row r="263" spans="5:6" x14ac:dyDescent="0.15">
      <c r="E263" s="442">
        <v>1330</v>
      </c>
      <c r="F263" s="444" t="s">
        <v>235</v>
      </c>
    </row>
    <row r="264" spans="5:6" x14ac:dyDescent="0.15">
      <c r="E264" s="442">
        <v>2130</v>
      </c>
      <c r="F264" s="89" t="s">
        <v>236</v>
      </c>
    </row>
    <row r="265" spans="5:6" x14ac:dyDescent="0.15">
      <c r="E265" s="442">
        <v>3130</v>
      </c>
      <c r="F265" s="444" t="s">
        <v>239</v>
      </c>
    </row>
    <row r="266" spans="5:6" x14ac:dyDescent="0.15">
      <c r="E266" s="442">
        <v>3140</v>
      </c>
      <c r="F266" s="89" t="s">
        <v>239</v>
      </c>
    </row>
    <row r="267" spans="5:6" x14ac:dyDescent="0.15">
      <c r="E267" s="442">
        <v>3150</v>
      </c>
      <c r="F267" s="444" t="s">
        <v>239</v>
      </c>
    </row>
    <row r="268" spans="5:6" x14ac:dyDescent="0.15">
      <c r="E268" s="442">
        <v>3260</v>
      </c>
      <c r="F268" s="444"/>
    </row>
    <row r="269" spans="5:6" x14ac:dyDescent="0.15">
      <c r="E269" s="442">
        <v>4030</v>
      </c>
      <c r="F269" s="444" t="s">
        <v>236</v>
      </c>
    </row>
    <row r="270" spans="5:6" x14ac:dyDescent="0.15">
      <c r="E270" s="442">
        <v>6120</v>
      </c>
      <c r="F270" s="444"/>
    </row>
    <row r="271" spans="5:6" ht="12" thickBot="1" x14ac:dyDescent="0.2">
      <c r="E271" s="33"/>
      <c r="F271" s="439"/>
    </row>
    <row r="272" spans="5:6" ht="12" thickBot="1" x14ac:dyDescent="0.2">
      <c r="E272" s="445"/>
      <c r="F272" s="395">
        <v>5</v>
      </c>
    </row>
    <row r="273" spans="5:6" ht="12" thickTop="1" x14ac:dyDescent="0.15"/>
    <row r="278" spans="5:6" ht="12" thickBot="1" x14ac:dyDescent="0.2"/>
    <row r="279" spans="5:6" ht="12" thickBot="1" x14ac:dyDescent="0.2">
      <c r="E279" s="445" t="s">
        <v>245</v>
      </c>
      <c r="F279" s="395" t="s">
        <v>277</v>
      </c>
    </row>
    <row r="280" spans="5:6" ht="12" thickTop="1" x14ac:dyDescent="0.15">
      <c r="E280" s="58"/>
      <c r="F280" s="440"/>
    </row>
    <row r="281" spans="5:6" x14ac:dyDescent="0.15">
      <c r="E281" s="442">
        <v>1110</v>
      </c>
      <c r="F281" s="443"/>
    </row>
    <row r="282" spans="5:6" x14ac:dyDescent="0.15">
      <c r="E282" s="442">
        <v>1150</v>
      </c>
      <c r="F282" s="444" t="s">
        <v>235</v>
      </c>
    </row>
    <row r="283" spans="5:6" x14ac:dyDescent="0.15">
      <c r="E283" s="442">
        <v>1160</v>
      </c>
      <c r="F283" s="444" t="s">
        <v>235</v>
      </c>
    </row>
    <row r="284" spans="5:6" x14ac:dyDescent="0.15">
      <c r="E284" s="442">
        <v>1170</v>
      </c>
      <c r="F284" s="444"/>
    </row>
    <row r="285" spans="5:6" x14ac:dyDescent="0.15">
      <c r="E285" s="442">
        <v>1210</v>
      </c>
      <c r="F285" s="444"/>
    </row>
    <row r="286" spans="5:6" x14ac:dyDescent="0.15">
      <c r="E286" s="442">
        <v>1220</v>
      </c>
      <c r="F286" s="444"/>
    </row>
    <row r="287" spans="5:6" x14ac:dyDescent="0.15">
      <c r="E287" s="442">
        <v>1230</v>
      </c>
      <c r="F287" s="444" t="s">
        <v>240</v>
      </c>
    </row>
    <row r="288" spans="5:6" x14ac:dyDescent="0.15">
      <c r="E288" s="442">
        <v>1330</v>
      </c>
      <c r="F288" s="89" t="s">
        <v>235</v>
      </c>
    </row>
    <row r="289" spans="2:6" x14ac:dyDescent="0.15">
      <c r="E289" s="442">
        <v>3150</v>
      </c>
      <c r="F289" s="444"/>
    </row>
    <row r="290" spans="2:6" x14ac:dyDescent="0.15">
      <c r="E290" s="442">
        <v>6120</v>
      </c>
      <c r="F290" s="89" t="s">
        <v>240</v>
      </c>
    </row>
    <row r="291" spans="2:6" x14ac:dyDescent="0.15">
      <c r="E291" s="442">
        <v>6210</v>
      </c>
      <c r="F291" s="444" t="s">
        <v>240</v>
      </c>
    </row>
    <row r="292" spans="2:6" x14ac:dyDescent="0.15">
      <c r="E292" s="442">
        <v>6230</v>
      </c>
      <c r="F292" s="444" t="s">
        <v>241</v>
      </c>
    </row>
    <row r="293" spans="2:6" x14ac:dyDescent="0.15">
      <c r="E293" s="442">
        <v>7220</v>
      </c>
      <c r="F293" s="444" t="s">
        <v>240</v>
      </c>
    </row>
    <row r="294" spans="2:6" x14ac:dyDescent="0.15">
      <c r="E294" s="442">
        <v>9130</v>
      </c>
      <c r="F294" s="444" t="s">
        <v>236</v>
      </c>
    </row>
    <row r="295" spans="2:6" ht="12" thickBot="1" x14ac:dyDescent="0.2">
      <c r="E295" s="446"/>
      <c r="F295" s="447" t="s">
        <v>278</v>
      </c>
    </row>
    <row r="300" spans="2:6" ht="12" thickBot="1" x14ac:dyDescent="0.2"/>
    <row r="301" spans="2:6" ht="12" thickBot="1" x14ac:dyDescent="0.2">
      <c r="B301" s="457" t="s">
        <v>250</v>
      </c>
      <c r="C301" s="458" t="s">
        <v>276</v>
      </c>
    </row>
    <row r="302" spans="2:6" ht="12" thickTop="1" x14ac:dyDescent="0.15">
      <c r="B302" s="58" t="s">
        <v>251</v>
      </c>
      <c r="C302" s="440" t="s">
        <v>238</v>
      </c>
    </row>
    <row r="303" spans="2:6" x14ac:dyDescent="0.15">
      <c r="B303" s="31" t="s">
        <v>252</v>
      </c>
      <c r="C303" s="438" t="s">
        <v>259</v>
      </c>
    </row>
    <row r="304" spans="2:6" x14ac:dyDescent="0.15">
      <c r="B304" s="31" t="s">
        <v>253</v>
      </c>
      <c r="C304" s="438" t="s">
        <v>236</v>
      </c>
    </row>
    <row r="305" spans="2:3" x14ac:dyDescent="0.15">
      <c r="B305" s="31" t="s">
        <v>254</v>
      </c>
      <c r="C305" s="438" t="s">
        <v>240</v>
      </c>
    </row>
    <row r="306" spans="2:3" x14ac:dyDescent="0.15">
      <c r="B306" s="31" t="s">
        <v>255</v>
      </c>
      <c r="C306" s="438" t="s">
        <v>235</v>
      </c>
    </row>
    <row r="307" spans="2:3" x14ac:dyDescent="0.15">
      <c r="B307" s="31" t="s">
        <v>256</v>
      </c>
      <c r="C307" s="438" t="s">
        <v>260</v>
      </c>
    </row>
    <row r="308" spans="2:3" x14ac:dyDescent="0.15">
      <c r="B308" s="31" t="s">
        <v>257</v>
      </c>
      <c r="C308" s="438" t="s">
        <v>236</v>
      </c>
    </row>
    <row r="309" spans="2:3" ht="12" thickBot="1" x14ac:dyDescent="0.2">
      <c r="B309" s="211" t="s">
        <v>258</v>
      </c>
      <c r="C309" s="441" t="s">
        <v>236</v>
      </c>
    </row>
    <row r="310" spans="2:3" ht="12" thickTop="1" x14ac:dyDescent="0.15">
      <c r="B310" s="58"/>
      <c r="C310" s="59"/>
    </row>
    <row r="311" spans="2:3" ht="12" thickBot="1" x14ac:dyDescent="0.2">
      <c r="B311" s="459" t="s">
        <v>279</v>
      </c>
      <c r="C311" s="460" t="s">
        <v>261</v>
      </c>
    </row>
  </sheetData>
  <phoneticPr fontId="12" type="noConversion"/>
  <pageMargins left="0.7" right="0.7" top="0.75" bottom="0.75" header="0.3" footer="0.3"/>
  <pageSetup paperSize="9" orientation="portrait" horizontalDpi="300" verticalDpi="300" r:id="rId1"/>
  <headerFooter>
    <oddHeader>&amp;R&amp;"Arial Black"&amp;10&amp;K4099DA INTERNAL&amp;1#_x000D_</oddHeader>
    <oddFooter>&amp;C_x000D_&amp;1#&amp;"Verdana"&amp;7&amp;K000000 Confidential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62F51-16F1-4F4A-BA1B-BE6EE8584990}">
  <dimension ref="A1:S8"/>
  <sheetViews>
    <sheetView workbookViewId="0"/>
  </sheetViews>
  <sheetFormatPr defaultRowHeight="11.25" x14ac:dyDescent="0.15"/>
  <sheetData>
    <row r="1" spans="1:19" x14ac:dyDescent="0.15">
      <c r="A1" t="s">
        <v>456</v>
      </c>
      <c r="B1" t="s">
        <v>406</v>
      </c>
      <c r="C1" t="s">
        <v>407</v>
      </c>
      <c r="D1" t="s">
        <v>408</v>
      </c>
      <c r="E1" t="s">
        <v>321</v>
      </c>
      <c r="F1" t="s">
        <v>302</v>
      </c>
      <c r="G1" t="s">
        <v>303</v>
      </c>
      <c r="H1" t="s">
        <v>21</v>
      </c>
      <c r="I1" t="s">
        <v>462</v>
      </c>
      <c r="J1" t="s">
        <v>24</v>
      </c>
      <c r="K1" t="s">
        <v>25</v>
      </c>
      <c r="L1" t="s">
        <v>26</v>
      </c>
      <c r="M1" t="s">
        <v>27</v>
      </c>
      <c r="N1" t="s">
        <v>28</v>
      </c>
      <c r="O1" t="s">
        <v>29</v>
      </c>
      <c r="P1" t="s">
        <v>461</v>
      </c>
      <c r="Q1" t="s">
        <v>31</v>
      </c>
      <c r="R1" t="s">
        <v>32</v>
      </c>
      <c r="S1" t="s">
        <v>94</v>
      </c>
    </row>
    <row r="2" spans="1:19" x14ac:dyDescent="0.15">
      <c r="A2">
        <v>600</v>
      </c>
      <c r="B2">
        <v>1.2011532831732819E-3</v>
      </c>
      <c r="C2">
        <v>1.2011532831732819E-3</v>
      </c>
      <c r="D2">
        <v>0.30028832079332041</v>
      </c>
      <c r="E2">
        <v>6.0057664158664084</v>
      </c>
      <c r="F2">
        <v>3.0028832079332042</v>
      </c>
      <c r="G2">
        <v>6.0057664158664084</v>
      </c>
      <c r="H2">
        <v>0.7888724729225014</v>
      </c>
      <c r="I2">
        <v>2.2135767074152048</v>
      </c>
      <c r="J2">
        <v>18.433952465434672</v>
      </c>
      <c r="K2">
        <v>7.3623633661475623</v>
      </c>
      <c r="L2">
        <v>11.972721085843972</v>
      </c>
      <c r="M2">
        <v>1.8516349590152164</v>
      </c>
      <c r="N2">
        <v>2.7968761265567532</v>
      </c>
      <c r="O2">
        <v>0.17304745693906515</v>
      </c>
      <c r="P2">
        <v>0.13647364279841837</v>
      </c>
      <c r="Q2">
        <v>184.33952465434845</v>
      </c>
      <c r="R2">
        <v>0.18433952465434844</v>
      </c>
      <c r="S2" s="560">
        <v>6.0057664158664084</v>
      </c>
    </row>
    <row r="3" spans="1:19" x14ac:dyDescent="0.15">
      <c r="A3">
        <v>800</v>
      </c>
      <c r="B3">
        <v>1.1963853587722165E-3</v>
      </c>
      <c r="C3">
        <v>1.1963853587722165E-3</v>
      </c>
      <c r="D3">
        <v>0.29909633969305399</v>
      </c>
      <c r="E3">
        <v>5.9819267938610805</v>
      </c>
      <c r="F3">
        <v>2.9909633969305403</v>
      </c>
      <c r="G3">
        <v>5.9819267938610805</v>
      </c>
      <c r="H3">
        <v>0.71663390224365231</v>
      </c>
      <c r="I3">
        <v>1.8224068801566751</v>
      </c>
      <c r="J3">
        <v>15.52521971794749</v>
      </c>
      <c r="K3">
        <v>6.2019095566226667</v>
      </c>
      <c r="L3">
        <v>10.084577541202282</v>
      </c>
      <c r="M3">
        <v>1.4750995540603649</v>
      </c>
      <c r="N3">
        <v>2.3519548942686854</v>
      </c>
      <c r="O3">
        <v>0.14493384791578395</v>
      </c>
      <c r="P3">
        <v>0.12200730038524764</v>
      </c>
      <c r="Q3">
        <v>155.25219717947638</v>
      </c>
      <c r="R3">
        <v>0.15525219717947639</v>
      </c>
      <c r="S3" s="560">
        <v>5.9819267938610805</v>
      </c>
    </row>
    <row r="4" spans="1:19" x14ac:dyDescent="0.15">
      <c r="A4">
        <v>1000</v>
      </c>
      <c r="B4">
        <v>1.2019391683628965E-3</v>
      </c>
      <c r="C4">
        <v>1.2019391683628965E-3</v>
      </c>
      <c r="D4">
        <v>0.30048479209072393</v>
      </c>
      <c r="E4">
        <v>6.0096958418144792</v>
      </c>
      <c r="F4">
        <v>3.0048479209072396</v>
      </c>
      <c r="G4">
        <v>6.0096958418144792</v>
      </c>
      <c r="H4">
        <v>0.65962988924363852</v>
      </c>
      <c r="I4">
        <v>1.5737635096114815</v>
      </c>
      <c r="J4">
        <v>13.575031124452664</v>
      </c>
      <c r="K4">
        <v>5.4234591044124745</v>
      </c>
      <c r="L4">
        <v>8.8183091097537574</v>
      </c>
      <c r="M4">
        <v>1.2500808896383035</v>
      </c>
      <c r="N4">
        <v>2.0548224805458357</v>
      </c>
      <c r="O4">
        <v>0.1263475766714636</v>
      </c>
      <c r="P4">
        <v>0.1113570935496926</v>
      </c>
      <c r="Q4">
        <v>135.75031124452792</v>
      </c>
      <c r="R4">
        <v>0.13575031124452791</v>
      </c>
      <c r="S4" s="560">
        <v>6.0096958418144792</v>
      </c>
    </row>
    <row r="5" spans="1:19" x14ac:dyDescent="0.15">
      <c r="A5">
        <v>1300</v>
      </c>
      <c r="B5">
        <v>1.177693193361979E-3</v>
      </c>
      <c r="C5">
        <v>1.177693193361979E-3</v>
      </c>
      <c r="D5">
        <v>0.29442329834049469</v>
      </c>
      <c r="E5">
        <v>5.8884659668098918</v>
      </c>
      <c r="F5">
        <v>2.9442329834049459</v>
      </c>
      <c r="G5">
        <v>5.8884659668098918</v>
      </c>
      <c r="H5">
        <v>0.58243358568570203</v>
      </c>
      <c r="I5">
        <v>1.3085756152794348</v>
      </c>
      <c r="J5">
        <v>11.416994355586176</v>
      </c>
      <c r="K5">
        <v>4.5617408883036061</v>
      </c>
      <c r="L5">
        <v>7.4168322861886438</v>
      </c>
      <c r="M5">
        <v>1.0211318859445737</v>
      </c>
      <c r="N5">
        <v>1.7268769061422635</v>
      </c>
      <c r="O5">
        <v>0.10597247953630434</v>
      </c>
      <c r="P5">
        <v>9.7661339575870157E-2</v>
      </c>
      <c r="Q5">
        <v>114.16994355586286</v>
      </c>
      <c r="R5">
        <v>0.11416994355586285</v>
      </c>
      <c r="S5" s="560">
        <v>5.8884659668098918</v>
      </c>
    </row>
    <row r="6" spans="1:19" x14ac:dyDescent="0.15">
      <c r="A6">
        <v>2100</v>
      </c>
      <c r="B6">
        <v>9.1928152299588335E-4</v>
      </c>
      <c r="C6">
        <v>9.1928152299588335E-4</v>
      </c>
      <c r="D6">
        <v>0.22982038074897071</v>
      </c>
      <c r="E6">
        <v>4.5964076149794151</v>
      </c>
      <c r="F6">
        <v>2.2982038074897075</v>
      </c>
      <c r="G6">
        <v>4.5964076149794151</v>
      </c>
      <c r="H6">
        <v>0.4187680311704286</v>
      </c>
      <c r="I6">
        <v>0.90465563984317665</v>
      </c>
      <c r="J6">
        <v>7.6923305406153766</v>
      </c>
      <c r="K6">
        <v>3.0728285015255401</v>
      </c>
      <c r="L6">
        <v>4.9965950891328292</v>
      </c>
      <c r="M6">
        <v>0.73430007086983951</v>
      </c>
      <c r="N6">
        <v>1.1654767728008477</v>
      </c>
      <c r="O6">
        <v>7.1843673237689781E-2</v>
      </c>
      <c r="P6">
        <v>7.0795718841692667E-2</v>
      </c>
      <c r="Q6">
        <v>76.923305406154483</v>
      </c>
      <c r="R6">
        <v>7.6923305406154482E-2</v>
      </c>
      <c r="S6" s="560">
        <v>4.5964076149794142</v>
      </c>
    </row>
    <row r="7" spans="1:19" x14ac:dyDescent="0.15">
      <c r="A7">
        <v>7200</v>
      </c>
      <c r="B7">
        <v>2.7309606801094119E-4</v>
      </c>
      <c r="C7">
        <v>2.7309606801094119E-4</v>
      </c>
      <c r="D7">
        <v>6.8274017002735263E-2</v>
      </c>
      <c r="E7">
        <v>1.3654803400547053</v>
      </c>
      <c r="F7">
        <v>0.68274017002735266</v>
      </c>
      <c r="G7">
        <v>1.3654803400547053</v>
      </c>
      <c r="H7">
        <v>0.11186759268653002</v>
      </c>
      <c r="I7">
        <v>0.22081261341559952</v>
      </c>
      <c r="J7">
        <v>1.8223583059401358</v>
      </c>
      <c r="K7">
        <v>0.72777432895722916</v>
      </c>
      <c r="L7">
        <v>1.1835587376787364</v>
      </c>
      <c r="M7">
        <v>0.18704059426170333</v>
      </c>
      <c r="N7">
        <v>0.27666589391105939</v>
      </c>
      <c r="O7">
        <v>1.7145483896786905E-2</v>
      </c>
      <c r="P7">
        <v>1.9465036421983311E-2</v>
      </c>
      <c r="Q7">
        <v>18.223583059401527</v>
      </c>
      <c r="R7">
        <v>1.8223583059401527E-2</v>
      </c>
      <c r="S7" s="560">
        <v>1.3654803400547053</v>
      </c>
    </row>
    <row r="8" spans="1:19" x14ac:dyDescent="0.15">
      <c r="A8">
        <v>14600</v>
      </c>
      <c r="B8">
        <v>1.1908232331771952E-4</v>
      </c>
      <c r="C8">
        <v>1.1908232331771952E-4</v>
      </c>
      <c r="D8">
        <v>2.977058082942987E-2</v>
      </c>
      <c r="E8">
        <v>0.59541161658859731</v>
      </c>
      <c r="F8">
        <v>0.29770580829429866</v>
      </c>
      <c r="G8">
        <v>0.59541161658859731</v>
      </c>
      <c r="H8">
        <v>5.0176140839898388E-2</v>
      </c>
      <c r="I8">
        <v>8.9317380320861145E-2</v>
      </c>
      <c r="J8">
        <v>0.73012630214023411</v>
      </c>
      <c r="K8">
        <v>0.29155643751952715</v>
      </c>
      <c r="L8">
        <v>0.47417036027734788</v>
      </c>
      <c r="M8">
        <v>7.6647650565822539E-2</v>
      </c>
      <c r="N8">
        <v>0.1109188481079874</v>
      </c>
      <c r="O8">
        <v>6.8857031102122646E-3</v>
      </c>
      <c r="P8">
        <v>8.9547506750770715E-3</v>
      </c>
      <c r="Q8">
        <v>7.301263021402411</v>
      </c>
      <c r="R8">
        <v>7.3012630214024108E-3</v>
      </c>
      <c r="S8" s="560">
        <v>0.59541161658859731</v>
      </c>
    </row>
  </sheetData>
  <pageMargins left="0.7" right="0.7" top="0.75" bottom="0.75" header="0.3" footer="0.3"/>
  <headerFooter>
    <oddHeader>&amp;R&amp;"Arial Black"&amp;10&amp;K4099DA INTERNAL&amp;1#_x000D_</oddHeader>
    <oddFooter>&amp;C_x000D_&amp;1#&amp;"Verdana"&amp;7&amp;K000000 Confidential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5D119-E424-48F8-ABC0-505EE7379A1E}">
  <dimension ref="A1:M39"/>
  <sheetViews>
    <sheetView zoomScale="80" zoomScaleNormal="80" workbookViewId="0"/>
  </sheetViews>
  <sheetFormatPr defaultRowHeight="11.25" x14ac:dyDescent="0.15"/>
  <cols>
    <col min="6" max="6" width="12" bestFit="1" customWidth="1"/>
    <col min="9" max="9" width="14.375" customWidth="1"/>
    <col min="11" max="11" width="10" customWidth="1"/>
  </cols>
  <sheetData>
    <row r="1" spans="1:13" x14ac:dyDescent="0.15">
      <c r="A1" t="s">
        <v>80</v>
      </c>
    </row>
    <row r="2" spans="1:13" x14ac:dyDescent="0.15">
      <c r="C2" t="s">
        <v>478</v>
      </c>
      <c r="E2" t="s">
        <v>479</v>
      </c>
      <c r="G2" t="s">
        <v>480</v>
      </c>
    </row>
    <row r="3" spans="1:13" x14ac:dyDescent="0.15">
      <c r="B3" t="s">
        <v>481</v>
      </c>
      <c r="C3">
        <v>940</v>
      </c>
      <c r="D3" t="s">
        <v>481</v>
      </c>
      <c r="E3">
        <v>4</v>
      </c>
      <c r="F3" t="s">
        <v>482</v>
      </c>
      <c r="G3">
        <v>280</v>
      </c>
      <c r="K3" t="s">
        <v>483</v>
      </c>
      <c r="L3" s="691">
        <v>2500</v>
      </c>
      <c r="M3" t="s">
        <v>484</v>
      </c>
    </row>
    <row r="4" spans="1:13" x14ac:dyDescent="0.15">
      <c r="K4" t="s">
        <v>485</v>
      </c>
      <c r="L4" s="691">
        <v>1000</v>
      </c>
      <c r="M4" t="s">
        <v>484</v>
      </c>
    </row>
    <row r="5" spans="1:13" x14ac:dyDescent="0.15">
      <c r="K5" t="s">
        <v>486</v>
      </c>
      <c r="L5" s="691">
        <v>1.3</v>
      </c>
      <c r="M5" t="s">
        <v>484</v>
      </c>
    </row>
    <row r="6" spans="1:13" x14ac:dyDescent="0.15">
      <c r="K6" t="s">
        <v>487</v>
      </c>
      <c r="L6" s="691">
        <v>285</v>
      </c>
      <c r="M6" t="s">
        <v>488</v>
      </c>
    </row>
    <row r="7" spans="1:13" x14ac:dyDescent="0.15">
      <c r="B7" t="s">
        <v>489</v>
      </c>
      <c r="D7" t="s">
        <v>490</v>
      </c>
      <c r="F7" t="s">
        <v>491</v>
      </c>
      <c r="H7" t="s">
        <v>492</v>
      </c>
      <c r="K7" t="s">
        <v>493</v>
      </c>
      <c r="L7" s="691">
        <v>15</v>
      </c>
      <c r="M7" t="s">
        <v>494</v>
      </c>
    </row>
    <row r="8" spans="1:13" x14ac:dyDescent="0.15">
      <c r="B8" s="693">
        <f>E3/1000</f>
        <v>4.0000000000000001E-3</v>
      </c>
      <c r="C8" t="s">
        <v>80</v>
      </c>
      <c r="D8" s="693">
        <f>B8/10</f>
        <v>4.0000000000000002E-4</v>
      </c>
      <c r="E8" t="s">
        <v>80</v>
      </c>
      <c r="F8" s="693">
        <f>(L32/L22*B8*1000)/L39</f>
        <v>7.9793360427771378E-3</v>
      </c>
      <c r="G8" t="s">
        <v>495</v>
      </c>
      <c r="H8" s="693">
        <f>(L36/L34*D8*1000)/L38</f>
        <v>2.9165217391304353E-3</v>
      </c>
      <c r="I8" t="s">
        <v>495</v>
      </c>
      <c r="K8" t="s">
        <v>496</v>
      </c>
      <c r="L8" s="691">
        <v>0.1</v>
      </c>
      <c r="M8" t="s">
        <v>497</v>
      </c>
    </row>
    <row r="9" spans="1:13" x14ac:dyDescent="0.15">
      <c r="K9" t="s">
        <v>498</v>
      </c>
      <c r="L9" s="691">
        <v>0.9</v>
      </c>
      <c r="M9" t="s">
        <v>497</v>
      </c>
    </row>
    <row r="10" spans="1:13" x14ac:dyDescent="0.15">
      <c r="K10" t="s">
        <v>499</v>
      </c>
      <c r="L10" s="691">
        <v>0.1</v>
      </c>
      <c r="M10" t="s">
        <v>500</v>
      </c>
    </row>
    <row r="11" spans="1:13" x14ac:dyDescent="0.15">
      <c r="K11" t="s">
        <v>501</v>
      </c>
      <c r="L11" s="691">
        <v>0.2</v>
      </c>
      <c r="M11" t="s">
        <v>497</v>
      </c>
    </row>
    <row r="12" spans="1:13" x14ac:dyDescent="0.15">
      <c r="K12" t="s">
        <v>502</v>
      </c>
      <c r="L12" s="691">
        <v>0.8</v>
      </c>
      <c r="M12" t="s">
        <v>497</v>
      </c>
    </row>
    <row r="13" spans="1:13" x14ac:dyDescent="0.15">
      <c r="K13" t="s">
        <v>503</v>
      </c>
      <c r="L13" s="691">
        <v>0.05</v>
      </c>
      <c r="M13" t="s">
        <v>500</v>
      </c>
    </row>
    <row r="14" spans="1:13" x14ac:dyDescent="0.15">
      <c r="K14" t="s">
        <v>504</v>
      </c>
      <c r="L14" s="691">
        <v>0.6</v>
      </c>
      <c r="M14" t="s">
        <v>497</v>
      </c>
    </row>
    <row r="15" spans="1:13" x14ac:dyDescent="0.15">
      <c r="K15" t="s">
        <v>505</v>
      </c>
      <c r="L15" s="691">
        <v>0.2</v>
      </c>
      <c r="M15" t="s">
        <v>497</v>
      </c>
    </row>
    <row r="16" spans="1:13" x14ac:dyDescent="0.15">
      <c r="K16" t="s">
        <v>506</v>
      </c>
      <c r="L16" s="691">
        <v>0.2</v>
      </c>
      <c r="M16" t="s">
        <v>497</v>
      </c>
    </row>
    <row r="17" spans="11:13" x14ac:dyDescent="0.15">
      <c r="K17" t="s">
        <v>507</v>
      </c>
      <c r="L17" s="691">
        <v>0.02</v>
      </c>
      <c r="M17" t="s">
        <v>500</v>
      </c>
    </row>
    <row r="18" spans="11:13" x14ac:dyDescent="0.15">
      <c r="K18" t="s">
        <v>508</v>
      </c>
      <c r="L18" s="691">
        <v>3.4000000000000002E-2</v>
      </c>
      <c r="M18" t="s">
        <v>500</v>
      </c>
    </row>
    <row r="19" spans="11:13" x14ac:dyDescent="0.15">
      <c r="K19" t="s">
        <v>509</v>
      </c>
      <c r="L19" s="691">
        <v>8.3140000000000001</v>
      </c>
      <c r="M19" s="691" t="s">
        <v>510</v>
      </c>
    </row>
    <row r="22" spans="11:13" x14ac:dyDescent="0.15">
      <c r="K22" t="s">
        <v>511</v>
      </c>
      <c r="L22" s="693">
        <f>(L14*L3)+L15*L4+L16*L5</f>
        <v>1700.26</v>
      </c>
      <c r="M22" t="s">
        <v>512</v>
      </c>
    </row>
    <row r="23" spans="11:13" x14ac:dyDescent="0.15">
      <c r="K23" t="s">
        <v>513</v>
      </c>
      <c r="L23" s="692">
        <f>(68+118)/2</f>
        <v>93</v>
      </c>
      <c r="M23" t="s">
        <v>514</v>
      </c>
    </row>
    <row r="24" spans="11:13" x14ac:dyDescent="0.15">
      <c r="K24" t="s">
        <v>515</v>
      </c>
      <c r="L24" s="693">
        <f>L17*L23</f>
        <v>1.86</v>
      </c>
      <c r="M24" t="s">
        <v>514</v>
      </c>
    </row>
    <row r="26" spans="11:13" x14ac:dyDescent="0.15">
      <c r="K26" t="s">
        <v>516</v>
      </c>
      <c r="L26" s="692">
        <v>360</v>
      </c>
      <c r="M26" t="s">
        <v>517</v>
      </c>
    </row>
    <row r="27" spans="11:13" x14ac:dyDescent="0.15">
      <c r="K27" t="s">
        <v>518</v>
      </c>
      <c r="L27" s="692">
        <v>74.08</v>
      </c>
      <c r="M27" t="s">
        <v>519</v>
      </c>
    </row>
    <row r="28" spans="11:13" x14ac:dyDescent="0.15">
      <c r="K28" t="s">
        <v>520</v>
      </c>
      <c r="L28" s="692">
        <v>1000</v>
      </c>
      <c r="M28" t="s">
        <v>80</v>
      </c>
    </row>
    <row r="29" spans="11:13" x14ac:dyDescent="0.15">
      <c r="K29" t="s">
        <v>521</v>
      </c>
      <c r="L29" s="693">
        <f>(L26*L27)/L28</f>
        <v>26.668800000000001</v>
      </c>
      <c r="M29" t="s">
        <v>522</v>
      </c>
    </row>
    <row r="30" spans="11:13" x14ac:dyDescent="0.15">
      <c r="K30" t="s">
        <v>523</v>
      </c>
      <c r="L30" s="693">
        <f>L29/(L19*L6)</f>
        <v>1.1255080207133179E-2</v>
      </c>
    </row>
    <row r="32" spans="11:13" x14ac:dyDescent="0.15">
      <c r="K32" t="s">
        <v>524</v>
      </c>
      <c r="L32" s="693">
        <f>L16*L30+L15+(L14*(L24/1000)*L3)</f>
        <v>2.9922510160414268</v>
      </c>
      <c r="M32" t="s">
        <v>497</v>
      </c>
    </row>
    <row r="34" spans="9:13" x14ac:dyDescent="0.15">
      <c r="K34" t="s">
        <v>525</v>
      </c>
      <c r="L34" s="693">
        <f>L8*L3+L9*L4</f>
        <v>1150</v>
      </c>
      <c r="M34" t="s">
        <v>71</v>
      </c>
    </row>
    <row r="35" spans="9:13" x14ac:dyDescent="0.15">
      <c r="K35" t="s">
        <v>526</v>
      </c>
      <c r="L35" s="693">
        <f>L10*L23</f>
        <v>9.3000000000000007</v>
      </c>
      <c r="M35" t="s">
        <v>514</v>
      </c>
    </row>
    <row r="36" spans="9:13" x14ac:dyDescent="0.15">
      <c r="K36" t="s">
        <v>527</v>
      </c>
      <c r="L36" s="693">
        <f>L9+L8*L35/1000*L3</f>
        <v>3.2250000000000005</v>
      </c>
      <c r="M36" t="s">
        <v>497</v>
      </c>
    </row>
    <row r="38" spans="9:13" ht="22.5" x14ac:dyDescent="0.15">
      <c r="I38" s="25" t="s">
        <v>528</v>
      </c>
      <c r="K38" s="25" t="s">
        <v>59</v>
      </c>
      <c r="L38">
        <f>L3*L11/(L3*L11+L4*L12)</f>
        <v>0.38461538461538464</v>
      </c>
      <c r="M38" t="s">
        <v>304</v>
      </c>
    </row>
    <row r="39" spans="9:13" x14ac:dyDescent="0.15">
      <c r="K39" t="s">
        <v>529</v>
      </c>
      <c r="L39">
        <f>(L3*L14/L22)</f>
        <v>0.88221801371554942</v>
      </c>
      <c r="M39" t="s">
        <v>304</v>
      </c>
    </row>
  </sheetData>
  <pageMargins left="0.7" right="0.7" top="0.75" bottom="0.75" header="0.3" footer="0.3"/>
  <headerFooter>
    <oddHeader>&amp;R&amp;"Arial Black"&amp;10&amp;K4099DA INTERNAL&amp;1#_x000D_</oddHeader>
    <oddFooter>&amp;C_x000D_&amp;1#&amp;"Verdana"&amp;7&amp;K000000 Confidential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EEF60E6E8A3D478EA45EA6C0918CB5" ma:contentTypeVersion="6" ma:contentTypeDescription="Create a new document." ma:contentTypeScope="" ma:versionID="1be9ae74c447a0f883d78c00c8bbff61">
  <xsd:schema xmlns:xsd="http://www.w3.org/2001/XMLSchema" xmlns:xs="http://www.w3.org/2001/XMLSchema" xmlns:p="http://schemas.microsoft.com/office/2006/metadata/properties" xmlns:ns2="c8d1bf60-e35d-4764-8ae9-14803aa9a001" xmlns:ns3="d6f179d5-5d02-4a2a-a926-c6acba09a238" targetNamespace="http://schemas.microsoft.com/office/2006/metadata/properties" ma:root="true" ma:fieldsID="8dccaf841955add14df856e34d5c47d3" ns2:_="" ns3:_="">
    <xsd:import namespace="c8d1bf60-e35d-4764-8ae9-14803aa9a001"/>
    <xsd:import namespace="d6f179d5-5d02-4a2a-a926-c6acba09a2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d1bf60-e35d-4764-8ae9-14803aa9a0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f179d5-5d02-4a2a-a926-c6acba09a23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C61376-ADF5-44FB-917A-CA979125ECC9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c8d1bf60-e35d-4764-8ae9-14803aa9a001"/>
    <ds:schemaRef ds:uri="d6f179d5-5d02-4a2a-a926-c6acba09a23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3977949-9600-4782-A453-0766C8B77D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d1bf60-e35d-4764-8ae9-14803aa9a001"/>
    <ds:schemaRef ds:uri="d6f179d5-5d02-4a2a-a926-c6acba09a2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0FC11B-34A8-47EF-8C1D-A25EE9E2FD6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11be1538-79d8-4939-82b8-b767805d825b}" enabled="0" method="" siteId="{11be1538-79d8-4939-82b8-b767805d825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CC -stoffer aminer</vt:lpstr>
      <vt:lpstr>Asnæs Kalundborg Fjord</vt:lpstr>
      <vt:lpstr>Asnæs søer</vt:lpstr>
      <vt:lpstr>Terrestisk deposition</vt:lpstr>
      <vt:lpstr>Afstrømning</vt:lpstr>
      <vt:lpstr>Data Asnæs2</vt:lpstr>
      <vt:lpstr>Baggrundsdata</vt:lpstr>
      <vt:lpstr>R markdown data (REG)</vt:lpstr>
      <vt:lpstr>PNEC NDMA</vt:lpstr>
      <vt:lpstr>PNEC NDEA</vt:lpstr>
      <vt:lpstr>PNEC MA</vt:lpstr>
      <vt:lpstr>PNEC Ethylmethylamin</vt:lpstr>
      <vt:lpstr>PNEC acetaldehyde</vt:lpstr>
      <vt:lpstr>PNEC acrylamid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Michelsen</dc:creator>
  <cp:lastModifiedBy>Frederikke Haastrup-Vang</cp:lastModifiedBy>
  <cp:lastPrinted>2023-11-15T13:56:34Z</cp:lastPrinted>
  <dcterms:created xsi:type="dcterms:W3CDTF">2023-07-11T11:57:51Z</dcterms:created>
  <dcterms:modified xsi:type="dcterms:W3CDTF">2024-06-13T13:04:46Z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0x010100CCEEF60E6E8A3D478EA45EA6C0918CB5</vt:lpwstr>
  </property>
  <property fmtid="{D5CDD505-2E9C-101B-9397-08002B2CF9AE}" pid="3" name="MSIP_Label_b8d9a29f-7d17-4193-85e4-1bef0fc2e901_Enabled">
    <vt:lpwstr>true</vt:lpwstr>
  </property>
  <property fmtid="{D5CDD505-2E9C-101B-9397-08002B2CF9AE}" pid="4" name="MSIP_Label_b8d9a29f-7d17-4193-85e4-1bef0fc2e901_SetDate">
    <vt:lpwstr>2024-06-13T12:27:20Z</vt:lpwstr>
  </property>
  <property fmtid="{D5CDD505-2E9C-101B-9397-08002B2CF9AE}" pid="5" name="MSIP_Label_b8d9a29f-7d17-4193-85e4-1bef0fc2e901_Method">
    <vt:lpwstr>Standard</vt:lpwstr>
  </property>
  <property fmtid="{D5CDD505-2E9C-101B-9397-08002B2CF9AE}" pid="6" name="MSIP_Label_b8d9a29f-7d17-4193-85e4-1bef0fc2e901_Name">
    <vt:lpwstr>b8d9a29f-7d17-4193-85e4-1bef0fc2e901</vt:lpwstr>
  </property>
  <property fmtid="{D5CDD505-2E9C-101B-9397-08002B2CF9AE}" pid="7" name="MSIP_Label_b8d9a29f-7d17-4193-85e4-1bef0fc2e901_SiteId">
    <vt:lpwstr>100b3c99-f3e2-4da0-9c8a-b9d345742c36</vt:lpwstr>
  </property>
  <property fmtid="{D5CDD505-2E9C-101B-9397-08002B2CF9AE}" pid="8" name="MSIP_Label_b8d9a29f-7d17-4193-85e4-1bef0fc2e901_ActionId">
    <vt:lpwstr>d9cc9d27-b927-4328-a25d-15cdbbfc43c3</vt:lpwstr>
  </property>
  <property fmtid="{D5CDD505-2E9C-101B-9397-08002B2CF9AE}" pid="9" name="MSIP_Label_b8d9a29f-7d17-4193-85e4-1bef0fc2e901_ContentBits">
    <vt:lpwstr>1</vt:lpwstr>
  </property>
  <property fmtid="{D5CDD505-2E9C-101B-9397-08002B2CF9AE}" pid="10" name="MSIP_Label_20ea7001-5c24-4702-a3ac-e436ccb02747_Enabled">
    <vt:lpwstr>true</vt:lpwstr>
  </property>
  <property fmtid="{D5CDD505-2E9C-101B-9397-08002B2CF9AE}" pid="11" name="MSIP_Label_20ea7001-5c24-4702-a3ac-e436ccb02747_SetDate">
    <vt:lpwstr>2024-06-13T13:04:45Z</vt:lpwstr>
  </property>
  <property fmtid="{D5CDD505-2E9C-101B-9397-08002B2CF9AE}" pid="12" name="MSIP_Label_20ea7001-5c24-4702-a3ac-e436ccb02747_Method">
    <vt:lpwstr>Standard</vt:lpwstr>
  </property>
  <property fmtid="{D5CDD505-2E9C-101B-9397-08002B2CF9AE}" pid="13" name="MSIP_Label_20ea7001-5c24-4702-a3ac-e436ccb02747_Name">
    <vt:lpwstr>Confidential</vt:lpwstr>
  </property>
  <property fmtid="{D5CDD505-2E9C-101B-9397-08002B2CF9AE}" pid="14" name="MSIP_Label_20ea7001-5c24-4702-a3ac-e436ccb02747_SiteId">
    <vt:lpwstr>c8823c91-be81-4f89-b024-6c3dd789c106</vt:lpwstr>
  </property>
  <property fmtid="{D5CDD505-2E9C-101B-9397-08002B2CF9AE}" pid="15" name="MSIP_Label_20ea7001-5c24-4702-a3ac-e436ccb02747_ActionId">
    <vt:lpwstr>7f11788f-f618-47cd-beff-923271824167</vt:lpwstr>
  </property>
  <property fmtid="{D5CDD505-2E9C-101B-9397-08002B2CF9AE}" pid="16" name="MSIP_Label_20ea7001-5c24-4702-a3ac-e436ccb02747_ContentBits">
    <vt:lpwstr>2</vt:lpwstr>
  </property>
</Properties>
</file>