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039392\Desktop\"/>
    </mc:Choice>
  </mc:AlternateContent>
  <bookViews>
    <workbookView xWindow="480" yWindow="120" windowWidth="18192" windowHeight="12336"/>
  </bookViews>
  <sheets>
    <sheet name="RH (2)" sheetId="1" r:id="rId1"/>
  </sheets>
  <calcPr calcId="162913"/>
</workbook>
</file>

<file path=xl/calcChain.xml><?xml version="1.0" encoding="utf-8"?>
<calcChain xmlns="http://schemas.openxmlformats.org/spreadsheetml/2006/main">
  <c r="AM4" i="1" l="1"/>
  <c r="AN4" i="1"/>
  <c r="AO4" i="1"/>
  <c r="AP4" i="1"/>
  <c r="AQ4" i="1"/>
  <c r="AL6" i="1"/>
  <c r="AL10" i="1"/>
  <c r="AL11" i="1"/>
  <c r="AL12" i="1"/>
  <c r="AL17" i="1"/>
  <c r="AL21" i="1"/>
  <c r="AL22" i="1"/>
  <c r="AL31" i="1"/>
  <c r="AL32" i="1"/>
  <c r="AL33" i="1"/>
  <c r="AL37" i="1"/>
  <c r="AL38" i="1"/>
  <c r="AL39" i="1"/>
  <c r="AF40" i="1"/>
  <c r="AR4" i="1" l="1"/>
</calcChain>
</file>

<file path=xl/sharedStrings.xml><?xml version="1.0" encoding="utf-8"?>
<sst xmlns="http://schemas.openxmlformats.org/spreadsheetml/2006/main" count="1041" uniqueCount="355">
  <si>
    <t>Ukendt</t>
  </si>
  <si>
    <t>Der foreligger ikke en egentligt undersøgelse.</t>
  </si>
  <si>
    <t>Middel 1 Ringe data</t>
  </si>
  <si>
    <t>Rekreativt areal/skov</t>
  </si>
  <si>
    <t>God</t>
  </si>
  <si>
    <t>Græs/træer</t>
  </si>
  <si>
    <t>Lille kortlagt område, potentielt større losseplads,</t>
  </si>
  <si>
    <t>Middel</t>
  </si>
  <si>
    <t>RH</t>
  </si>
  <si>
    <t xml:space="preserve"> Offentlig, Offentlig</t>
  </si>
  <si>
    <t xml:space="preserve"> Rekreativt areal og skov, Rekreativt areal og skov</t>
  </si>
  <si>
    <t>NEJ</t>
  </si>
  <si>
    <t>JA</t>
  </si>
  <si>
    <t>NULL</t>
  </si>
  <si>
    <t>90.03.10 Renovation, snerydning mv.</t>
  </si>
  <si>
    <t>Fyldplads, deponering</t>
  </si>
  <si>
    <t>V2-kortlagt</t>
  </si>
  <si>
    <t>Bøllemosen</t>
  </si>
  <si>
    <t>219-00744</t>
  </si>
  <si>
    <t>Der er tale om en meget lille losseplads og meget lave koncentrationer i perkolatet. Konklusionen drages på et spinkelt grundlag, men da det er en lille lokalitet og undersøgelsen ikke kan bruges til at konkludere hvorvidt lokaliteten er egnet til biocover, vurderes det at det ikke er værd at gå videre med den.</t>
  </si>
  <si>
    <t>Ikke egnet</t>
  </si>
  <si>
    <t>Rekreativti omr./krat</t>
  </si>
  <si>
    <t>Skov/krat</t>
  </si>
  <si>
    <t>Krat/ubebygget</t>
  </si>
  <si>
    <t xml:space="preserve"> Offentlig</t>
  </si>
  <si>
    <t xml:space="preserve"> Ubenyttet</t>
  </si>
  <si>
    <t>Lossepladsperkolat</t>
  </si>
  <si>
    <t>Losseplads</t>
  </si>
  <si>
    <t>Lystholm 6, 3480 Fredensborg</t>
  </si>
  <si>
    <t>Båstrupvej Losseplads</t>
  </si>
  <si>
    <t>208-00251</t>
  </si>
  <si>
    <t>Der er tale om tp meget små områder (omr. 1 er 0,1 ha og område 3 er 0,25 ha). Undersøgelsen er tvivlsom men kan ikke afkrfte at der kunne være gasproduktion. Begge deponier gamle -&gt;100 år. Der vil skulle udføres ydreligere undersøgelser for at bekræfte at lokaliteterne er egnede. Det vurderes  pga. de små arealer og fremskredne alder og den dårlige data kvalitet at lokaliteten ikke er egnet.</t>
  </si>
  <si>
    <t xml:space="preserve">Rekreativt omr. </t>
  </si>
  <si>
    <t>God stisystemer</t>
  </si>
  <si>
    <t xml:space="preserve"> </t>
  </si>
  <si>
    <t>Aktivitet: Losseplads</t>
  </si>
  <si>
    <t>Bar mark, måske landbrug</t>
  </si>
  <si>
    <t xml:space="preserve"> Ubenyttet, Landbrug</t>
  </si>
  <si>
    <t>Aktiviteter vedr. jord og affald</t>
  </si>
  <si>
    <t>Biskop Svanes Vej 57, 3460 Birkerød</t>
  </si>
  <si>
    <t>Svaneparken. Losseplads på Ebberødgård</t>
  </si>
  <si>
    <t>205-00309</t>
  </si>
  <si>
    <t>Der er er ikke fundet noget materiale fra den konkrete lokalitet på sagen, det er muligt der er mere i statens arkiver men da der er tale om et meget beskredent areal som bliver anvendt til park anbefales det ikke at gå videre med lokaliteten.</t>
  </si>
  <si>
    <t>Rekreativ</t>
  </si>
  <si>
    <t>stier</t>
  </si>
  <si>
    <t>Træer/Græs</t>
  </si>
  <si>
    <t>Ummidelbart ok, men meget tæt på bebyggelse</t>
  </si>
  <si>
    <t xml:space="preserve"> Rekreativt areal og skov</t>
  </si>
  <si>
    <t>Slotsgade 40, 3400 Hillerød</t>
  </si>
  <si>
    <t>Frederiksborg Kemiske fabrikker</t>
  </si>
  <si>
    <t>219-00602</t>
  </si>
  <si>
    <t>Der er ikke fundet nogen undersøgelse på sagen, materialte kan fremsøges andet sted. Der er dog tale om et rekreativt omnråde med bl.a. legeplads og boldbaner ente på arealet eller ved siden af. Det anbefales ikke at fremsøge ydreleigere materiale og at lokaliteten ikke benyttes til baseline målinger.</t>
  </si>
  <si>
    <t>Rekreativ/boldbaner</t>
  </si>
  <si>
    <t>Græs få træer</t>
  </si>
  <si>
    <t>Boldbaner? Beliggende i beboelses område</t>
  </si>
  <si>
    <t>Engdraget 54, 2500 Valby</t>
  </si>
  <si>
    <t>Vigerslevparken</t>
  </si>
  <si>
    <t>101-04941</t>
  </si>
  <si>
    <t>Der er ikke som sådan tale om en losseplads men om deponering af jord og chromforurenet slam fra nedlagt pelsberederi. Lokaliteten vurderes derfor ikke at være egnet.</t>
  </si>
  <si>
    <t>Ubenyttet/skov</t>
  </si>
  <si>
    <t>Slamdeponering, chromforurenet</t>
  </si>
  <si>
    <t>Chromforurenet slam deponi. (237-5)</t>
  </si>
  <si>
    <t>237-00073</t>
  </si>
  <si>
    <t>Undersøgelsen er ikke egnet til at vurder om lokaliteten er egnet til baseline målinger. Det er dog ikke sandsyneligt at der findes flere undersøgelser i f.eks. Statens arkiver da denne i princippet udfylder sit formål.</t>
  </si>
  <si>
    <t>Ubenyttet/rekreativt/sti</t>
  </si>
  <si>
    <t>Græs</t>
  </si>
  <si>
    <t>Ubenyttet areal, tilgængelig via sti, græs</t>
  </si>
  <si>
    <t>Ubenyttet</t>
  </si>
  <si>
    <t>Vejleåstien Losseplads</t>
  </si>
  <si>
    <t>183-00004</t>
  </si>
  <si>
    <t>Der er lavet en gas undersøgelse i 1992 hvor der ikke er fundet metan. Det er en mulighed at lossepladsen efterfølgende kan være kommet i den metanogene fase og at methan produktion derfor er startet. Men det vurderes alligevel at lokaliteten ikke er egnet. Da der er tale om en meget lille losseplads.</t>
  </si>
  <si>
    <t>Rekreativt omr måske skov</t>
  </si>
  <si>
    <t>Ser relevant ud, græs areal omkranset af træer, der er ingen synlig sti ind men der er ikke langt til vejen</t>
  </si>
  <si>
    <t>Stof: Lossepladsperkolat</t>
  </si>
  <si>
    <t>Lossepladsgas</t>
  </si>
  <si>
    <t>Gillelejevej 44, 3230 Græsted</t>
  </si>
  <si>
    <t>Gillelejevej losseplads</t>
  </si>
  <si>
    <t>213-00190</t>
  </si>
  <si>
    <t>Der er for ca. 20 år siden udført agskillige gasmålinger og der er maksimalt fundet 7,6 % metan. Det er desuden beskrævet at det organiske indhold i fyldet må forventes at være lavt. Det vurderes derfor at lokaliteten ikke er egnet til biocover.</t>
  </si>
  <si>
    <t>Rekreativt område</t>
  </si>
  <si>
    <t>Rekreativt områder primært bygnings affald, beligende tæt på beboelse</t>
  </si>
  <si>
    <t>ikke specificeret</t>
  </si>
  <si>
    <t>Fyldplads, deponering af jord og bygningsaffald</t>
  </si>
  <si>
    <t>Eremitageparken 359A, 2800 Kongens Lyngby</t>
  </si>
  <si>
    <t>Eremitageparkens Fyldplads</t>
  </si>
  <si>
    <t>173-00014</t>
  </si>
  <si>
    <t>Der er ingen undersøgelse til rådighed, kun et notet om en opfyldt mergel grav. Det område som er markeret som opfyldt mergelgrav er dog meget mindre end det kortalgte område. Det kan derofr ikke forventes at  der beinder sig en losseplads af nogen særlig størrelse på lokaliteten og det anbefales derfor at den ikke undersøges videre.</t>
  </si>
  <si>
    <t>Rekreativti/muligvis mark</t>
  </si>
  <si>
    <t>Lav, Græs, ingen</t>
  </si>
  <si>
    <t>Ubenyttet areal, ingen aftegning på relief</t>
  </si>
  <si>
    <t>Ubebygget</t>
  </si>
  <si>
    <t xml:space="preserve"> Fyld- og losseplads</t>
  </si>
  <si>
    <t>V1-kortlagt</t>
  </si>
  <si>
    <t>Bredebjergvej 0, Taastrup</t>
  </si>
  <si>
    <t>169-00304</t>
  </si>
  <si>
    <t>Der er fundet meget høje metan koncentrationer (op til 58,2) i den sydlige del af lossepladsen i 1993 og det anbefales derfor at der laves en baseline måling på lokaliteten. Det er uklart om den nordlige del er egnet.Der amngler en beskrivelse af arealet og dermed volumen og masse af affald. Lokaliteten kan værebeliggende på en skoles boldbaner.</t>
  </si>
  <si>
    <t>Middel 3 Fysiske forhold</t>
  </si>
  <si>
    <t>Måske en del af skolens arealer</t>
  </si>
  <si>
    <t>Græs og buske</t>
  </si>
  <si>
    <t>Kunne måske fungere men ligger meget tæt på en skole og måske er det deres arealer</t>
  </si>
  <si>
    <t xml:space="preserve"> Institution</t>
  </si>
  <si>
    <t>Karpevænget 5, 3460 Birkerød</t>
  </si>
  <si>
    <t xml:space="preserve">Losseplads ved Sjælsøskolen </t>
  </si>
  <si>
    <t>205-00289</t>
  </si>
  <si>
    <t xml:space="preserve">Der er en meget ringe undersøgelse til rådighed, på loaliteten og den er ikke beskaffende til at vurdere om lokaliteten kunne være egnet til Biocover. Det er dog ikke sandsynligt at der findes en bedre undersøgelse f.eks. i statens arkiver da den som sådan er beskaffende på området. </t>
  </si>
  <si>
    <t xml:space="preserve">Eng rekrativt omr. </t>
  </si>
  <si>
    <t>Eng, ser fin ud</t>
  </si>
  <si>
    <t>Ubenyttet område, ligger op ad boldbaner</t>
  </si>
  <si>
    <t>Ødamsvej 36, 3400 Hillerød</t>
  </si>
  <si>
    <t>Ora/v vognmand Søren Andersen</t>
  </si>
  <si>
    <t>219-00581</t>
  </si>
  <si>
    <t>Undersøgelsen er ikke super velegnet til at vurdere om lokaliteten er egnet til biocover men den beskriver udelukkende at der er deponeret slagge og flyvaske og perkolate prøverne har heller ikke høje værdider fro organsike parametre og ammonium.</t>
  </si>
  <si>
    <t>Rekreativit</t>
  </si>
  <si>
    <t>Middel/lidt uklar</t>
  </si>
  <si>
    <t>Træer/græs</t>
  </si>
  <si>
    <t>Motrocross bane? Mange stier- oven på noget som ligner en ok losseplads</t>
  </si>
  <si>
    <t>mose/sø/ubenyttet område</t>
  </si>
  <si>
    <t xml:space="preserve"> Andet, Rekreativt areal og skov</t>
  </si>
  <si>
    <t>Hanghøjvej 10, 4050 Skibby</t>
  </si>
  <si>
    <t>Loddenmose, Slaggedepot/losseplads</t>
  </si>
  <si>
    <t>229-00206</t>
  </si>
  <si>
    <t>Der er undersøgt for gas på lokaliteten og det er dokumenteret at der ikke produceres metan. Derud over benyttes lokaliteten eller del deraf til motorcykel race og må derfor vurderes at være mindre egnet.</t>
  </si>
  <si>
    <t>Motorcross bane ved siden af genbrugsstation</t>
  </si>
  <si>
    <t>Græs/grus og stier</t>
  </si>
  <si>
    <t>Motor crossbane måske?</t>
  </si>
  <si>
    <t>Aktiviteter vedr. jord og affald, 1960, stof: Lossepladsperkolat</t>
  </si>
  <si>
    <t xml:space="preserve"> Rekreativt areal og skov, Parkeringsplads, vejanlæg, oplagsplads o.l., Villa, parcel- og rækkehuse</t>
  </si>
  <si>
    <t>Bøgebjergvej 80, 3230 Græsted</t>
  </si>
  <si>
    <t>Bøgebjergvej, Losseplads</t>
  </si>
  <si>
    <t>213-00172</t>
  </si>
  <si>
    <t>Der er i 1992 målt for gas i 9 punkter og ingen steder er der fundet metan.</t>
  </si>
  <si>
    <t>Rekreativt omr.</t>
  </si>
  <si>
    <t>Ingen, få buske træer</t>
  </si>
  <si>
    <t>Ser fin ud</t>
  </si>
  <si>
    <t>Aktivitet: Losseplads, Stof: lossepladsgas</t>
  </si>
  <si>
    <t>Ubebygget, arealet deles i to af en vej</t>
  </si>
  <si>
    <t xml:space="preserve"> Offentlig, Offentlig, Offentlig, Offentlig, Offentlig</t>
  </si>
  <si>
    <t xml:space="preserve"> Alment tilgængeligt område, Alment tilgængeligt område, Alment tilgængeligt område, Alment tilgængeligt område, Alment tilgængeligt område</t>
  </si>
  <si>
    <t>Stæremosen 2, 3250 Gilleleje</t>
  </si>
  <si>
    <t>Stæremosen, Losseplads</t>
  </si>
  <si>
    <t>213-00141</t>
  </si>
  <si>
    <t>Der er en relativt bekseden undersøgelse til rådighed på denne lokalitet. Men på nabo lakaliteten er der fundet mellem 8 og 72 pct. metan i perioden mellem 1991 og 1993 (Registreringsgrundlag, 3 september 1993, side 2). De to lokaliteter udgør en samlet losseplads. Det er anbefalet i sagsmaterialet at der søges på sag nummer 173-00001 i den forbindelse.</t>
  </si>
  <si>
    <t>Rekreativt område langs sti</t>
  </si>
  <si>
    <t>Træer</t>
  </si>
  <si>
    <t>Langs vej sti/ Nok primært bygningsaffald, tæt på indistri</t>
  </si>
  <si>
    <t>Aktiviteter: Losseplads, Bran</t>
  </si>
  <si>
    <t xml:space="preserve"> Offentlig, Offentlig, Offentlig, Offentlig, Offentlig, Offentlig, Offentlig</t>
  </si>
  <si>
    <t xml:space="preserve"> Industri (produktion), Boligejendomme, Rekreativt areal og skov, Sommerhus, Landbrug, Villa, parcel- og rækkehuse, Industri (produktion), Boligejendomme, Rekreativt areal og skov, Sommerhus, Villa, parcel- og rækkehuse, Kontor og erhverv (ikke produktion), Industri (produktion), Boligejendomme, Rekreativt areal og skov, Sommerhus, Industri (produktion), Boligejendomme, Rekreativt areal og skov, Sommerhus, Landbrug, Villa, parcel- og rækkehuse, Industri (produktion), Boligejendomme, Rekreativt areal og skov, Sommerhus, Industri (produktion), Boligejendomme, Rekreativt areal og skov, Sommerhus, Kontor og erhverv (ikke produktion)</t>
  </si>
  <si>
    <t>Firskovvej 1, 2800 Kongens Lyngby</t>
  </si>
  <si>
    <t>Firskovvej Fyldplads</t>
  </si>
  <si>
    <t>173-00013</t>
  </si>
  <si>
    <t>Undersøgelsen dokumentere at der er tale om dagrenovation på lokaliteten men også at det maks udgør 10 % af det samlede fyldvolumen. Resten udgøres af jord og byggeaffald. Det vurderes derfor at lokaliteten ikke er egnet til biocover</t>
  </si>
  <si>
    <t>Rekreativt område med sti systemre</t>
  </si>
  <si>
    <t>Træer tæt på motorring 3</t>
  </si>
  <si>
    <t>01 Landbrug, jagt mv.</t>
  </si>
  <si>
    <t>Kagsmosen , 2610 Rødovre</t>
  </si>
  <si>
    <t>Losseplads, Kagsmosen</t>
  </si>
  <si>
    <t>175-30680</t>
  </si>
  <si>
    <t>På lokaliteten er der deponeret kompost så jeg vil vurdere at den er egnet. Der er ingen analyser til at bakke dette op med. Mere data kan med fordel framsøges.</t>
  </si>
  <si>
    <t>I forbindelse med genbrugsplads?</t>
  </si>
  <si>
    <t>Græs Buske</t>
  </si>
  <si>
    <t>Ser rigtig fin ud</t>
  </si>
  <si>
    <t>Delvist befæstet, måske kan en del af arealet bruges</t>
  </si>
  <si>
    <t xml:space="preserve"> Industri (produktion)</t>
  </si>
  <si>
    <t>Strandvangen 15, 3600 Frederikssund</t>
  </si>
  <si>
    <t>I/S AFAV. Komposteringsanlæg</t>
  </si>
  <si>
    <t>209-00008</t>
  </si>
  <si>
    <t>Der er lavet gas undersøgelse i 1997-1998 og igen i 2001. Den i 1997-1998 dækker  hele arealet mens den fra 2001 mest fokuserer på bygningerne. I 1997-1998 undersøgelsen er der fundet høje koncentrationer af metan (op til 73 %). Koncentrationerne i 2001 undersøgelsen er lavere men her har fokus været på at beskytte bygningerne. Perkolatet tyder også på at der er deponeret dagrenovation, hvilket stemmer overnes med beskrivelsen af lokaliteten.</t>
  </si>
  <si>
    <t xml:space="preserve">Rekreativit omr. </t>
  </si>
  <si>
    <t>Græs/buske</t>
  </si>
  <si>
    <t xml:space="preserve">Der er et hus på ca. 20 pct. Af grunden. Noget af grunde kunne msåke benyttese </t>
  </si>
  <si>
    <t>Arbejdsområde/der pågår gravearbejde</t>
  </si>
  <si>
    <t>Gammel Holtevej 18, 2950 Vedbæk</t>
  </si>
  <si>
    <t>Tidligere Biostabiliseringsstation</t>
  </si>
  <si>
    <t>181-00009</t>
  </si>
  <si>
    <t>Der er tale om en ung losseplads, og der er deponeret husholdningsaffald. Der er fundet høje værdier for NH4 og COD i perkolatet..</t>
  </si>
  <si>
    <t>Ukendt/rekreativit</t>
  </si>
  <si>
    <t>Buske/græs/træer</t>
  </si>
  <si>
    <t>Ser fin ud, parkeringsplads? På en lille del af arealet og et lillhus i et hjørne men ellers ok</t>
  </si>
  <si>
    <t>En lille del befæstet eller ubenyttet grønt areal</t>
  </si>
  <si>
    <t xml:space="preserve"> Fyld- og losseplads, Fyld- og losseplads</t>
  </si>
  <si>
    <t>Lystrupvej 20, 3550 Slangerup</t>
  </si>
  <si>
    <t>Fyldplads, Slangerup Kommune</t>
  </si>
  <si>
    <t>233-00004</t>
  </si>
  <si>
    <t>Der er to arealer knyttet til lokaliteten på det ene er der daginstitution på det andet er der rekareativt område/havevforening. Der foreligger udelukkende en undersøgelse af området med daginstitution. Denne viser meget lave metan koncentrationer. Selvom undersøgelsen ikke er dækkende for hele området vurderesd et at lokaliteten ikke er egent da der er udfrodrende forhold på resten af arealet (Institutio, haveforning osv.).</t>
  </si>
  <si>
    <t>Haver</t>
  </si>
  <si>
    <t>God, stisystem</t>
  </si>
  <si>
    <t>Ingen beboelse, haver, lille forhøjning på relief</t>
  </si>
  <si>
    <t>Branche: 90.03.10 Renovation, snerydning mv.</t>
  </si>
  <si>
    <t xml:space="preserve"> Offentlig, Offentlig, Offentlig, Offentlig, Offentlig, Offentlig, Offentlig, Offentlig</t>
  </si>
  <si>
    <t xml:space="preserve"> Kolonihave, Kolonihave, Andre institutioner, Kolonihave, Børneinstitution (0-6år), Kolonihave, Institution, Offentlig legeplads, Kolonihave, Kolonihave, Kolonihave, Kolonihave</t>
  </si>
  <si>
    <t>90.02 Indsamling og behandling af andet affald</t>
  </si>
  <si>
    <t>Bispebjerg Bakke 10, 2400 København NV</t>
  </si>
  <si>
    <t>Tagensvej, Hvf Bispebjerg Bakke Mm.</t>
  </si>
  <si>
    <t>101-00153</t>
  </si>
  <si>
    <t>De perkolat som er udtaget på lokaliteten viser ikke tegn på høje koncentrationer af organisk materiale. Undersøgelsen er fokuseret på oliejordsdepotet, og er derfor ikke velegnet til at drage denne konkulsion. Jorddepotet er dog anlagt oven på de andre typer affald. Da lokaliteten derudover er udfordrende beliggende tæt på en mose osv. vurderes det at den ikke er egnet. Der kan ikke laves et estimat af masse og areal. Jorddepotet blev fjernet i 2008.</t>
  </si>
  <si>
    <t>Genbrugsstation og græs areal</t>
  </si>
  <si>
    <t>Græs/buske/træer</t>
  </si>
  <si>
    <t>Noget er befæstet af genburgsstation og der er en stor sø, det er muligt området rund om søen er egnet</t>
  </si>
  <si>
    <t>Fra: 1985, til: 1993</t>
  </si>
  <si>
    <t>En lille del befæstet/genbrugsstation, eller ubenyttet</t>
  </si>
  <si>
    <t xml:space="preserve"> Andet</t>
  </si>
  <si>
    <t>Industrivej 4, 3200 Helsinge</t>
  </si>
  <si>
    <t>Helsinge Forbrænd.anlæg/Losseplads</t>
  </si>
  <si>
    <t>215-00245</t>
  </si>
  <si>
    <t xml:space="preserve">Der er rapporteret at der er deponeret haveaffald som kan have et højt indhold af organsik materiale, men der er kun analyseret for XOCer i perkolatet og der er ingen gasundersøgelse. Det kan ikke udelukkes at lokaliteten er relvant men der er behov for mere information før dette kan konkluderes. </t>
  </si>
  <si>
    <t>Rekreativt område/sti system</t>
  </si>
  <si>
    <t>Græs/Træer</t>
  </si>
  <si>
    <t>Tilgængelig beliggende på/ved ermelundstien, nok rekreativt område. Måske større område ved siden af.</t>
  </si>
  <si>
    <t>Aktivitet: Losseplads, Branche: 90.03.10 Renovation, snerydning mv.</t>
  </si>
  <si>
    <t xml:space="preserve"> Offentlig, Offentlig, Offentlig, Offentlig, Offentlig, Offentlig, Offentlig, Offentlig, Offentlig, Offentlig, Offentlig</t>
  </si>
  <si>
    <t xml:space="preserve"> Rekreativt areal og skov, Rekreativt areal og skov, Rekreativt areal og skov, Rekreativt areal og skov, Rekreativt areal og skov, Rekreativt areal og skov, Rekreativt areal og skov, Rekreativt areal og skov, Rekreativt areal og skov, Rekreativt areal og skov, Rekreativt areal og skov</t>
  </si>
  <si>
    <t>Bregnegårdsvej 2, 2920 Charlottenlund</t>
  </si>
  <si>
    <t>Jægersborg Dyrehave Fyldplads</t>
  </si>
  <si>
    <t>173-00010</t>
  </si>
  <si>
    <t>Grunden er beliggende i en mose og må derfor anses for at være udfordrende. Derud over der der ikke som sådan tale om en losseplads men om deponering af jord og chromforurenet slam fra nedlagt pelsberederi. Lokaliteten vurderes derfor ikke at være egnet.</t>
  </si>
  <si>
    <t>Mose?</t>
  </si>
  <si>
    <t>Ok, stisystem</t>
  </si>
  <si>
    <t>Lav/træer/mose</t>
  </si>
  <si>
    <t>Ser ok ud måske noget mose problem?</t>
  </si>
  <si>
    <t>Chromforurening ved "Lyngen"</t>
  </si>
  <si>
    <t>237-00070</t>
  </si>
  <si>
    <t>Der er udført en undersøgelse og udtaget perkolat prøver i fyldet. Desværre er der kun analyseret for XOCer. Det forlyder at der primært er deponeret dagrenovation på lokaliteten, hvorfor den bibeholdes. De eksisterende boringer på lokalitetn repsenterer balndingsvand og det er derfor vanskligt at benytte disse til at sige noget om perkolatets styrke.</t>
  </si>
  <si>
    <t>Rekreativit område/hundetræning</t>
  </si>
  <si>
    <t>God via grussti</t>
  </si>
  <si>
    <t>Lav/græs</t>
  </si>
  <si>
    <t>Tilgæengelig med grussti og indkøresel på en side/NIT kender</t>
  </si>
  <si>
    <t>Ubebygget grønt areal</t>
  </si>
  <si>
    <t>Højvangsvej 19, 2640 Hedehusene</t>
  </si>
  <si>
    <t>Hvidovre Kommunes Losseplads</t>
  </si>
  <si>
    <t>169-00017</t>
  </si>
  <si>
    <t>Der er en meget begrænset undersøgelse til rådighed. Der formentligt udelukkende tale om deponering af kemikalie affald og bygningsaffald.</t>
  </si>
  <si>
    <t>Rekreativit område</t>
  </si>
  <si>
    <t>God stisystem</t>
  </si>
  <si>
    <t>Græs, lidt buske/træer</t>
  </si>
  <si>
    <t>Rekreativit område, tilgængelighed ok via stier, primært græs</t>
  </si>
  <si>
    <t>Parkareal ved Pilegårdsparken</t>
  </si>
  <si>
    <t>205-00306</t>
  </si>
  <si>
    <t>Der er tale om noget som minder om en gammel forsøgsgård og der er primært undersøgt for komponenter relateret til olietanke og pesticider. Der i forbindelse med undersøgelsen rapporteret om opfyldning af en gammel grusgrav. Grusgraven befinder sig formidentligt ikke på det kortlagte arel men på den anden side af vejen (se 219-00132.docx) Dette er dog meget svært at afklare med det forhåndenværende materiale, da der er ændret en del i vejføring etc siden undersøgelsen er udført. Der er udført en gas undersøgelse som viser metan koncentrationer på op til 51 %, men i et meget begrænset område.</t>
  </si>
  <si>
    <t>Statens forsøgsgårde/rekreativti omr?</t>
  </si>
  <si>
    <t>Der er bolig på noget af arealet, men den ande del kunne være relevat dog meget tæt på bebyggelse</t>
  </si>
  <si>
    <t xml:space="preserve"> Kontor og erhverv (ikke produktion)</t>
  </si>
  <si>
    <t>Roskildevej 50, 3400 Hillerød</t>
  </si>
  <si>
    <t>Statens Forsøgsgårde. Trollesminde</t>
  </si>
  <si>
    <t>219-00132</t>
  </si>
  <si>
    <t>Det konkluderes i en rapport fra 1996 at potentialet for gasproduktion er ringe (COWI, Vurdering af gasrisiko, 11 september 1996). Der er målt op til 31,6 % metan, men der er relativt få målepunkter hvor der overhovedet er fundet noget. Der ud over er lossepladsen gammel. Perkolat undersøgelsen viser også lave NVOC værdier, godt nok med relativt høje ammonium værdier. Gas undersøgelsen er af ældre dato 1994 og det ville have været ønskeligt med nyere reslutater. Men overordnet set vurderes det at undersøgelsen er god nok til at konkludere at lokaliteten ikke er egnet.</t>
  </si>
  <si>
    <t>Muligvis landbrug</t>
  </si>
  <si>
    <t>Ingen beplantning ok tilgængelighed, tidl. losseplads f</t>
  </si>
  <si>
    <t>Landbrug, måske kan en del af matriklen bruges</t>
  </si>
  <si>
    <t xml:space="preserve"> Landbrug, Landbrug</t>
  </si>
  <si>
    <t>Højbjerggårdsvej 52, 2840 Holte</t>
  </si>
  <si>
    <t>Øverødvej Losseplads</t>
  </si>
  <si>
    <t>181-00003</t>
  </si>
  <si>
    <t>Mårum lossepladser en kontrolleret losseplads med budnmembran af naturligt aflejret moræneler og dræn med perkolatopsamling. De sidste prøver er taget i 2003 og undersøgelsen er således relativt ung. Der er fundet relativt høje COD og ammonium værdier og lokaliteten vurderes derfor at være egnet til Biocover.</t>
  </si>
  <si>
    <t>Uklart, rekreativt, græsplænemåske boldbaner</t>
  </si>
  <si>
    <t>God tilgængeligehd og ingen beplantning men jeg kan ikke blive klog på areal anvendelsen ser ud som om der kunne være nogen aktiviteter for ader er anlagt græsplane</t>
  </si>
  <si>
    <t>Mårum Aflæsningsplads</t>
  </si>
  <si>
    <t>215-00276</t>
  </si>
  <si>
    <t>Lokaliteten er velundersøgt og der er tydelige tegn på nedbrydning af proteiner (NH4+) i perkolatet i boring B4. Det vurederes at lokaliteten er egnet.</t>
  </si>
  <si>
    <t>Rekreativt omr. Skov natur arealer</t>
  </si>
  <si>
    <t>Græs buske enkelte træer</t>
  </si>
  <si>
    <t>Tilgæneglig med grussti på to sider, NIT kender er meget fin, langt til naboer</t>
  </si>
  <si>
    <t>NIT kender denne plads godt, vurdere den er egnet. Den er inkluderet i flere videnskabelige publikationer</t>
  </si>
  <si>
    <t xml:space="preserve"> Andre institutioner, Industri (produktion), Rekreativt areal og skov, Landbrug, Villa, parcel- og rækkehuse, Kontor og erhverv (ikke produktion), Børneinstitution (0-6år)</t>
  </si>
  <si>
    <t>Ballerupvej 1, 2620 Albertslund</t>
  </si>
  <si>
    <t>Risby Losseplads</t>
  </si>
  <si>
    <t>165-00001</t>
  </si>
  <si>
    <t>Lokaliteten er V1 kortlagt, og er en del af et større V1 kortlagt område. Selv om der står der er udført en undersøgelse må vi nok sande at det er der ikke. Der er udført en del undesøgelser på nabogrundende, da der bygges i området. Der mangler derfor information om lokaliteten, men da det ikke forventes at der kan findes nyt materiale, anbefales det at den tages ud af listen over måske egnede lokaliteter.</t>
  </si>
  <si>
    <t>Ser umiddelbart ok ud</t>
  </si>
  <si>
    <t>Kan måske bruges men ligger tæt ved bebygget område</t>
  </si>
  <si>
    <t xml:space="preserve"> Offentlig, Offentlig, Offentlig, Offentlig, Offentlig, Offentlig, Offentlig, Offentlig, Offentlig</t>
  </si>
  <si>
    <t xml:space="preserve"> Andre institutioner, Rekreativt areal og skov, Andre institutioner, Rekreativt areal og skov, Andre institutioner, Rekreativt areal og skov, Andre institutioner, Rekreativt areal og skov, Andre institutioner, Rekreativt areal og skov, Andre institutioner, Rekreativt areal og skov, Parkeringsplads, vejanlæg, oplagsplads o.l., Andre institutioner, Rekreativt areal og skov, Parkeringsplads, vejanlæg, oplagsplads o.l., Andre institutioner, Rekreativt areal og skov, Andre institutioner, Rekreativt areal og skov, Andre institutioner, Rekreativt areal og skov, Andre institutioner, Rekreativt areal og skov</t>
  </si>
  <si>
    <t xml:space="preserve">Ågade, 3600 Frederikssund   </t>
  </si>
  <si>
    <t>Ågade Losseplads</t>
  </si>
  <si>
    <t>209-00025</t>
  </si>
  <si>
    <t>Der er deponeret slam fra rensningsanlæg og have affald på loakliteten. Det er vurderet i forbindelse med undersøgelsen at affaldet er for omsat til at man kan udvinde gas, men derfor kumme det godt tænkes at lokalitetn er egnet til biocover. Perolatet er middel stærkt, men det er vanskeligt at afklare hvor prøverne er udtaget.</t>
  </si>
  <si>
    <t>Middel 2 Middel lokalitet</t>
  </si>
  <si>
    <t>Genbrugsplads</t>
  </si>
  <si>
    <t>Ligner en genbrugsplads men med klar indilkation af losseplads i baghaven</t>
  </si>
  <si>
    <t>Hørsholmvej 43, 3490 Kvistgård</t>
  </si>
  <si>
    <t>Toelt Losseplads</t>
  </si>
  <si>
    <t>208-00325</t>
  </si>
  <si>
    <t>En del af depotet er stadig aktivt. Undersøgelsen omfatter kun den gamle losseplads.  Der er deponeret dag og natrenovaton og der er udtaget en prøve i perkolatet som viser høje koncentrationer af NVOC og ammonium. Der mangler lidt en gas analyse.</t>
  </si>
  <si>
    <t>Genbrugsstation og muligvis marker</t>
  </si>
  <si>
    <t>Del af genbrugsplads noget af arealet kan måske benyttes</t>
  </si>
  <si>
    <t xml:space="preserve"> Offentlig, Offentlig, Offentlig</t>
  </si>
  <si>
    <t xml:space="preserve"> Andre institutioner, Kontor og erhverv (ikke produktion), Andre institutioner, Andet, Rekreativt areal og skov, Kontor og erhverv (ikke produktion), Andre institutioner, Andet, Rekreativt areal og skov, Kontor og erhverv (ikke produktion)</t>
  </si>
  <si>
    <t>Gørlundevej 4B, 3140 Ålsgårde</t>
  </si>
  <si>
    <t>Skibstrup Losseplads, Gørlundevej 4B</t>
  </si>
  <si>
    <t>217-00411</t>
  </si>
  <si>
    <t>Der er målt op til 30 % metangas i lossepladsen men de fleste målinger viser lavere koncentrationer. Perkolatete har ikke høje koncentrationer af organsik stof eller ammonium. Undersøgelsen indikerer således ikke at lokaliteten er egnet til baselinemålinger. Lokaliteten er desuden beliggende i forbindelse med en golfbane og det vurderes derfor at man ikke bør gå videre med lokaliteten.</t>
  </si>
  <si>
    <t>Golfbane?</t>
  </si>
  <si>
    <t>Goldfbane, græs, let tilgængelig, måske kan noget af arealet benyttes</t>
  </si>
  <si>
    <t xml:space="preserve"> Ubebygget, Ubebygget, Alment tilgængeligt område, Ubenyttet, Parkeringsplads, vejanlæg, oplagsplads o.l.</t>
  </si>
  <si>
    <t>Christianshøjvej 22A, 3500 Værløse</t>
  </si>
  <si>
    <t>Kirke Værløse Losseplads</t>
  </si>
  <si>
    <t>189-00001</t>
  </si>
  <si>
    <t xml:space="preserve">Det er rapproteret at lossepladsen indeholder indutri-, bygnings- og kemikalier affald. Der er lavet en del undersøgelser med det formål at undersøge påvirningen af grundvandet men i det forhånendeværende resume nævnes kun at dette er forurenet med XOCer ikke organisk materiale. </t>
  </si>
  <si>
    <t>Rekreativt/Ubenyttet?</t>
  </si>
  <si>
    <t>Græs/ingen</t>
  </si>
  <si>
    <t>Det er ikke sikkert hele arealet er relevant, ingen beplantning, let tilgængelig</t>
  </si>
  <si>
    <t>er fundet meget høje værdier af metan</t>
  </si>
  <si>
    <t xml:space="preserve"> Rekreativt areal og skov, Parkeringsplads, vejanlæg, oplagsplads o.l., Rekreativt areal og skov, Kontor og erhverv (ikke produktion), Havneareal, Rekreativt areal og skov, Kontor og erhverv (ikke produktion), Havneareal, Rekreativt areal og skov, Kontor og erhverv (ikke produktion), Havneareal, Rekreativt areal og skov, Kontor og erhverv (ikke produktion), Havneareal, Rekreativt areal og skov, Kontor og erhverv (ikke produktion), Havneareal, Rekreativt areal og skov, Kontor og erhverv (ikke produktion), Havneareal</t>
  </si>
  <si>
    <t>Amager Strandvej 301, 2770 Kastrup</t>
  </si>
  <si>
    <t>Kastrup Forstrand</t>
  </si>
  <si>
    <t>185-00001</t>
  </si>
  <si>
    <t>Der er en undersøgelse fra perkolatboringerne i 1985 og 1986. Disse viser høje COD og BOD5 værdier. Der er ikke lavet en gasundersøgelse.  Der findes både en yngre og ældre del af lokaliteten, der er ikke lavet et samlet estimat af massen. Der er deponeret dagrenovation og  slam. Det vil muligvis være udfordrende at benytte lokaliteten da det ser ud som om den fungerer som rekreativt område, m bl.a. sportscenter med bl.a. boldbaner og tennisbaner, rekreativt område og kolonihaver.</t>
  </si>
  <si>
    <t>Boldbaner/adventurepark</t>
  </si>
  <si>
    <t>Adventurepart oven på noget som ser ud som en ellers udmærket losseplads, boldbaner i den nordleige del af arealet</t>
  </si>
  <si>
    <t xml:space="preserve"> Offentlig, Offentlig, Offentlig, Offentlig, Offentlig, Offentlig, Offentlig, Offentlig, Offentlig, Offentlig</t>
  </si>
  <si>
    <t xml:space="preserve"> Andre institutioner, Andet, Rekreativt areal og skov, Andre institutioner, Andet, Rekreativt areal og skov, Andre institutioner, Andet, Rekreativt areal og skov, Andre institutioner, Andet, Rekreativt areal og skov, Andre institutioner, Andet, Rekreativt areal og skov, Andre institutioner, Andet, Rekreativt areal og skov, Andre institutioner, Andet, Rekreativt areal og skov, Andre institutioner, Andet, Rekreativt areal og skov, Andre institutioner, Andet, Rekreativt areal og skov, Andre institutioner, Andet, Rekreativt areal og skov</t>
  </si>
  <si>
    <t>Jagtvej 21, 3400 Hillerød</t>
  </si>
  <si>
    <t>Hillerød Kommunes Losseplads, Holmene</t>
  </si>
  <si>
    <t>219-00050</t>
  </si>
  <si>
    <t>ton</t>
  </si>
  <si>
    <t>År</t>
  </si>
  <si>
    <t>Begrundelse</t>
  </si>
  <si>
    <t>Kategori</t>
  </si>
  <si>
    <t>Øvrig arealanvendelse</t>
  </si>
  <si>
    <t>Tilgængelighed</t>
  </si>
  <si>
    <t>Beplantning</t>
  </si>
  <si>
    <t>Kommentar</t>
  </si>
  <si>
    <t>Egnethed</t>
  </si>
  <si>
    <t>VMR kommentarer</t>
  </si>
  <si>
    <t>Information fra dubletter</t>
  </si>
  <si>
    <t>Kommentarer fra regionernes KS</t>
  </si>
  <si>
    <t>Region</t>
  </si>
  <si>
    <t>Ejerforholdtype</t>
  </si>
  <si>
    <t>Nuværende anvendelser</t>
  </si>
  <si>
    <t>AutoNatur2000</t>
  </si>
  <si>
    <t>AutoOSD</t>
  </si>
  <si>
    <t>AutoIndvindingsopland</t>
  </si>
  <si>
    <t>Undersoegt</t>
  </si>
  <si>
    <t>NyVurderetNatur2000</t>
  </si>
  <si>
    <t>NyVurderetOSD</t>
  </si>
  <si>
    <t>NyVurderetIndvindingsopland</t>
  </si>
  <si>
    <t>Filter - Stof</t>
  </si>
  <si>
    <t>til</t>
  </si>
  <si>
    <t>fra</t>
  </si>
  <si>
    <t>Filter - Branche</t>
  </si>
  <si>
    <t>Filter - Aktiviteter</t>
  </si>
  <si>
    <t>Y-koordinat</t>
  </si>
  <si>
    <t>X-koordinat</t>
  </si>
  <si>
    <t>StatusArealm2</t>
  </si>
  <si>
    <t>HovedAdresse</t>
  </si>
  <si>
    <t>LokalitetsStatus</t>
  </si>
  <si>
    <t>Filter - Lokalitetsnavn</t>
  </si>
  <si>
    <t>LokalitetsNavn</t>
  </si>
  <si>
    <t>LokalitetsNummer</t>
  </si>
  <si>
    <t>Masse</t>
  </si>
  <si>
    <t>Alder</t>
  </si>
  <si>
    <t>Resultat</t>
  </si>
  <si>
    <t>Fase 0B</t>
  </si>
  <si>
    <t>GIS Screening</t>
  </si>
  <si>
    <t>FASE 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</si>
</sst>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9"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sz val="11"/>
      <name val="Calibri"/>
      <family val="2"/>
      <scheme val="minor"/>
    </font>
    <font>
      <sz val="10"/>
      <color rgb="FF000000"/>
      <name val="Verdana"/>
      <family val="2"/>
    </font>
    <font>
      <b/>
      <sz val="11"/>
      <name val="Calibri"/>
      <family val="2"/>
      <scheme val="minor"/>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theme="6"/>
        <bgColor indexed="64"/>
      </patternFill>
    </fill>
  </fills>
  <borders count="8">
    <border>
      <left/>
      <right/>
      <top/>
      <bottom/>
      <diagonal/>
    </border>
    <border>
      <left/>
      <right style="thin">
        <color indexed="64"/>
      </right>
      <top/>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cellStyleXfs>
  <cellXfs count="63">
    <xf numFmtId="0" fontId="0" fillId="0" borderId="0" xfId="0"/>
    <xf numFmtId="0" fontId="0" fillId="0" borderId="1" xfId="0" applyBorder="1"/>
    <xf numFmtId="0" fontId="0" fillId="0" borderId="1" xfId="0" applyBorder="1" applyAlignment="1">
      <alignment wrapText="1"/>
    </xf>
    <xf numFmtId="0" fontId="0" fillId="0" borderId="0" xfId="0" applyAlignment="1">
      <alignment wrapText="1"/>
    </xf>
    <xf numFmtId="0" fontId="0" fillId="0" borderId="0" xfId="0" applyAlignment="1">
      <alignment horizontal="left" vertical="top" wrapText="1"/>
    </xf>
    <xf numFmtId="165" fontId="0" fillId="0" borderId="0" xfId="1" applyNumberFormat="1" applyFont="1" applyAlignment="1">
      <alignment horizontal="right" vertical="top"/>
    </xf>
    <xf numFmtId="0" fontId="0" fillId="0" borderId="0" xfId="0" applyFill="1" applyBorder="1"/>
    <xf numFmtId="0" fontId="4" fillId="4" borderId="0" xfId="4"/>
    <xf numFmtId="0" fontId="0" fillId="0" borderId="0" xfId="0" applyFill="1"/>
    <xf numFmtId="0" fontId="0" fillId="5" borderId="0" xfId="0" applyFill="1"/>
    <xf numFmtId="1" fontId="0" fillId="0" borderId="0" xfId="0" applyNumberFormat="1"/>
    <xf numFmtId="165" fontId="0" fillId="0" borderId="0" xfId="1" applyNumberFormat="1" applyFont="1"/>
    <xf numFmtId="0" fontId="3" fillId="3" borderId="0" xfId="3"/>
    <xf numFmtId="0" fontId="0" fillId="6" borderId="0" xfId="0" applyFill="1"/>
    <xf numFmtId="0" fontId="0" fillId="6" borderId="0" xfId="0" applyFill="1" applyAlignment="1">
      <alignment horizontal="left" vertical="top"/>
    </xf>
    <xf numFmtId="1" fontId="0" fillId="6" borderId="0" xfId="0" applyNumberFormat="1" applyFill="1"/>
    <xf numFmtId="165" fontId="0" fillId="0" borderId="0" xfId="1" applyNumberFormat="1" applyFont="1" applyAlignment="1">
      <alignment horizontal="right"/>
    </xf>
    <xf numFmtId="0" fontId="0" fillId="0" borderId="0" xfId="0" applyFont="1" applyBorder="1" applyAlignment="1">
      <alignment horizontal="left" wrapText="1"/>
    </xf>
    <xf numFmtId="0" fontId="0" fillId="0" borderId="0" xfId="0" applyFill="1" applyBorder="1" applyAlignment="1">
      <alignment wrapText="1"/>
    </xf>
    <xf numFmtId="0" fontId="0" fillId="6" borderId="0" xfId="0" applyFill="1" applyBorder="1" applyAlignment="1">
      <alignment wrapText="1"/>
    </xf>
    <xf numFmtId="0" fontId="0" fillId="6" borderId="1" xfId="0" applyFill="1" applyBorder="1" applyAlignment="1">
      <alignment wrapText="1"/>
    </xf>
    <xf numFmtId="0" fontId="0" fillId="6" borderId="0" xfId="0" applyFill="1" applyAlignment="1">
      <alignment wrapText="1"/>
    </xf>
    <xf numFmtId="0" fontId="0" fillId="6" borderId="0" xfId="0" applyFill="1" applyAlignment="1">
      <alignment horizontal="left" vertical="top" wrapText="1"/>
    </xf>
    <xf numFmtId="0" fontId="4" fillId="4" borderId="0" xfId="4" applyBorder="1"/>
    <xf numFmtId="0" fontId="0" fillId="5" borderId="0" xfId="0" applyFill="1" applyBorder="1" applyAlignment="1">
      <alignment wrapText="1"/>
    </xf>
    <xf numFmtId="0" fontId="2" fillId="2" borderId="0" xfId="2" applyBorder="1" applyAlignment="1">
      <alignment horizontal="left" wrapText="1"/>
    </xf>
    <xf numFmtId="0" fontId="2" fillId="2" borderId="0" xfId="2" applyBorder="1"/>
    <xf numFmtId="0" fontId="4" fillId="4" borderId="0" xfId="4" applyAlignment="1">
      <alignment horizontal="left"/>
    </xf>
    <xf numFmtId="0" fontId="0" fillId="0" borderId="0" xfId="0" applyBorder="1"/>
    <xf numFmtId="165" fontId="0" fillId="0" borderId="2" xfId="1" applyNumberFormat="1" applyFont="1" applyBorder="1"/>
    <xf numFmtId="0" fontId="0" fillId="0" borderId="3" xfId="0" applyBorder="1"/>
    <xf numFmtId="0" fontId="0" fillId="0" borderId="4" xfId="0" applyFont="1" applyBorder="1" applyAlignment="1">
      <alignment horizontal="left" wrapText="1"/>
    </xf>
    <xf numFmtId="165" fontId="0" fillId="0" borderId="0" xfId="1" applyNumberFormat="1" applyFont="1" applyBorder="1"/>
    <xf numFmtId="0" fontId="2" fillId="2" borderId="0" xfId="2" applyBorder="1" applyAlignment="1">
      <alignment horizontal="left"/>
    </xf>
    <xf numFmtId="0" fontId="0" fillId="0" borderId="1" xfId="0" applyBorder="1" applyAlignment="1">
      <alignment horizontal="left" vertical="top"/>
    </xf>
    <xf numFmtId="0" fontId="6" fillId="0" borderId="0" xfId="0" applyFont="1" applyFill="1" applyBorder="1" applyAlignment="1">
      <alignment wrapText="1"/>
    </xf>
    <xf numFmtId="0" fontId="0" fillId="0" borderId="0" xfId="0" applyFill="1" applyBorder="1" applyAlignment="1"/>
    <xf numFmtId="0" fontId="7" fillId="6" borderId="0" xfId="0" applyFont="1" applyFill="1" applyAlignment="1">
      <alignment horizontal="left" vertical="top" wrapText="1"/>
    </xf>
    <xf numFmtId="0" fontId="4" fillId="4" borderId="0" xfId="4" applyBorder="1" applyAlignment="1">
      <alignment horizontal="left" vertical="top"/>
    </xf>
    <xf numFmtId="0" fontId="8" fillId="0" borderId="0" xfId="0" applyFont="1"/>
    <xf numFmtId="0" fontId="5" fillId="0" borderId="1" xfId="0" applyFont="1" applyFill="1" applyBorder="1"/>
    <xf numFmtId="0" fontId="5" fillId="0" borderId="0" xfId="0" applyFont="1" applyFill="1" applyBorder="1"/>
    <xf numFmtId="0" fontId="5" fillId="0" borderId="1" xfId="0" applyFont="1" applyBorder="1" applyAlignment="1">
      <alignment wrapText="1"/>
    </xf>
    <xf numFmtId="0" fontId="5" fillId="0" borderId="0" xfId="0" applyFont="1" applyAlignment="1">
      <alignment wrapText="1"/>
    </xf>
    <xf numFmtId="0" fontId="5" fillId="0" borderId="0" xfId="0" applyFont="1" applyAlignment="1">
      <alignment horizontal="left" vertical="top" wrapText="1"/>
    </xf>
    <xf numFmtId="0" fontId="5" fillId="0" borderId="0" xfId="0" applyFont="1"/>
    <xf numFmtId="1" fontId="5" fillId="0" borderId="0" xfId="0" applyNumberFormat="1" applyFont="1"/>
    <xf numFmtId="0" fontId="0" fillId="0" borderId="1" xfId="0" applyBorder="1" applyAlignment="1">
      <alignment horizontal="center"/>
    </xf>
    <xf numFmtId="0" fontId="0" fillId="0" borderId="0" xfId="0"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left" vertical="top" wrapText="1"/>
    </xf>
    <xf numFmtId="0" fontId="0" fillId="0" borderId="0" xfId="0" applyBorder="1" applyAlignment="1">
      <alignment horizontal="left" wrapText="1"/>
    </xf>
    <xf numFmtId="0" fontId="0" fillId="0" borderId="3" xfId="0" applyBorder="1" applyAlignment="1">
      <alignment horizontal="left" wrapText="1"/>
    </xf>
    <xf numFmtId="0" fontId="5" fillId="0" borderId="5" xfId="0" applyFont="1" applyBorder="1" applyAlignment="1">
      <alignment horizontal="center"/>
    </xf>
    <xf numFmtId="0" fontId="5" fillId="0" borderId="7" xfId="0" applyFont="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5" fillId="0" borderId="6" xfId="0" applyFont="1" applyBorder="1" applyAlignment="1">
      <alignment horizontal="center"/>
    </xf>
    <xf numFmtId="0" fontId="0" fillId="0" borderId="0" xfId="0" applyAlignment="1">
      <alignment horizontal="center"/>
    </xf>
  </cellXfs>
  <cellStyles count="5">
    <cellStyle name="God" xfId="2" builtinId="26"/>
    <cellStyle name="Komma" xfId="1" builtinId="3"/>
    <cellStyle name="Neutral" xfId="4" builtinId="28"/>
    <cellStyle name="Normal" xfId="0" builtinId="0"/>
    <cellStyle name="Ugyldig" xfId="3" builtinId="27"/>
  </cellStyles>
  <dxfs count="8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0"/>
  <sheetViews>
    <sheetView tabSelected="1" topLeftCell="AA1" zoomScale="70" zoomScaleNormal="70" workbookViewId="0">
      <pane ySplit="3" topLeftCell="A4" activePane="bottomLeft" state="frozen"/>
      <selection activeCell="D1" sqref="D1"/>
      <selection pane="bottomLeft" activeCell="AK4" sqref="AK4"/>
    </sheetView>
  </sheetViews>
  <sheetFormatPr defaultRowHeight="14.4" x14ac:dyDescent="0.3"/>
  <cols>
    <col min="1" max="1" width="17.44140625" customWidth="1"/>
    <col min="2" max="2" width="13" customWidth="1"/>
    <col min="7" max="7" width="10" bestFit="1" customWidth="1"/>
    <col min="8" max="8" width="11" bestFit="1" customWidth="1"/>
    <col min="15" max="15" width="15.109375" customWidth="1"/>
    <col min="16" max="16" width="15.88671875" customWidth="1"/>
    <col min="24" max="24" width="9.109375" style="4"/>
    <col min="25" max="25" width="9.109375" style="3"/>
    <col min="26" max="26" width="9.109375" style="2"/>
    <col min="27" max="28" width="18.109375" customWidth="1"/>
    <col min="29" max="30" width="16.88671875" customWidth="1"/>
    <col min="31" max="31" width="43.44140625" style="1" bestFit="1" customWidth="1"/>
    <col min="32" max="32" width="23.33203125" customWidth="1"/>
    <col min="37" max="37" width="11" bestFit="1" customWidth="1"/>
    <col min="38" max="38" width="13.109375" bestFit="1" customWidth="1"/>
    <col min="40" max="40" width="18.6640625" bestFit="1" customWidth="1"/>
    <col min="41" max="41" width="23.6640625" bestFit="1" customWidth="1"/>
    <col min="42" max="42" width="23" bestFit="1" customWidth="1"/>
    <col min="43" max="43" width="10.33203125" bestFit="1" customWidth="1"/>
  </cols>
  <sheetData>
    <row r="1" spans="1:44" x14ac:dyDescent="0.3">
      <c r="A1" s="56" t="s">
        <v>354</v>
      </c>
      <c r="B1" s="56"/>
      <c r="C1" s="56"/>
      <c r="D1" s="56"/>
      <c r="E1" s="56"/>
      <c r="F1" s="56"/>
      <c r="G1" s="56"/>
      <c r="H1" s="56"/>
      <c r="I1" s="56"/>
      <c r="J1" s="56"/>
      <c r="K1" s="56"/>
      <c r="L1" s="56"/>
      <c r="M1" s="56"/>
      <c r="N1" s="56"/>
      <c r="O1" s="56"/>
      <c r="P1" s="56"/>
      <c r="Q1" s="56"/>
      <c r="R1" s="56"/>
      <c r="S1" s="56"/>
      <c r="T1" s="56"/>
      <c r="U1" s="56"/>
      <c r="V1" s="56"/>
      <c r="W1" s="56"/>
      <c r="X1" s="56"/>
      <c r="Y1" s="56"/>
      <c r="Z1" s="57"/>
      <c r="AA1" s="58" t="s">
        <v>353</v>
      </c>
      <c r="AB1" s="59"/>
      <c r="AC1" s="59"/>
      <c r="AD1" s="59"/>
      <c r="AE1" s="60"/>
      <c r="AF1" s="61" t="s">
        <v>352</v>
      </c>
      <c r="AG1" s="56"/>
      <c r="AH1" s="56"/>
      <c r="AI1" s="56"/>
      <c r="AJ1" s="56"/>
      <c r="AK1" s="56"/>
      <c r="AL1" s="56"/>
      <c r="AM1" s="62" t="s">
        <v>351</v>
      </c>
      <c r="AN1" s="62"/>
      <c r="AO1" s="62"/>
      <c r="AP1" s="62"/>
      <c r="AQ1" s="62"/>
    </row>
    <row r="2" spans="1:44" x14ac:dyDescent="0.3">
      <c r="A2" s="50"/>
      <c r="B2" s="50"/>
      <c r="C2" s="50"/>
      <c r="D2" s="50"/>
      <c r="E2" s="50"/>
      <c r="F2" s="50"/>
      <c r="G2" s="50"/>
      <c r="H2" s="50"/>
      <c r="I2" s="50"/>
      <c r="J2" s="50"/>
      <c r="K2" s="50"/>
      <c r="L2" s="50"/>
      <c r="M2" s="50"/>
      <c r="N2" s="50"/>
      <c r="O2" s="50"/>
      <c r="P2" s="50"/>
      <c r="Q2" s="50"/>
      <c r="R2" s="50"/>
      <c r="S2" s="50"/>
      <c r="T2" s="50"/>
      <c r="U2" s="50"/>
      <c r="V2" s="50"/>
      <c r="W2" s="50"/>
      <c r="X2" s="50"/>
      <c r="Y2" s="50"/>
      <c r="Z2" s="49"/>
      <c r="AA2" s="48"/>
      <c r="AB2" s="48"/>
      <c r="AC2" s="48"/>
      <c r="AD2" s="48"/>
      <c r="AE2" s="47"/>
      <c r="AK2" s="45" t="s">
        <v>350</v>
      </c>
      <c r="AL2" s="45" t="s">
        <v>349</v>
      </c>
      <c r="AM2" t="s">
        <v>4</v>
      </c>
      <c r="AN2" t="s">
        <v>2</v>
      </c>
      <c r="AO2" t="s">
        <v>276</v>
      </c>
      <c r="AP2" t="s">
        <v>96</v>
      </c>
      <c r="AQ2" t="s">
        <v>20</v>
      </c>
    </row>
    <row r="3" spans="1:44" ht="13.5" customHeight="1" x14ac:dyDescent="0.3">
      <c r="A3" s="45" t="s">
        <v>348</v>
      </c>
      <c r="B3" s="45" t="s">
        <v>347</v>
      </c>
      <c r="C3" s="45" t="s">
        <v>346</v>
      </c>
      <c r="D3" s="45" t="s">
        <v>345</v>
      </c>
      <c r="E3" s="45" t="s">
        <v>344</v>
      </c>
      <c r="F3" s="46" t="s">
        <v>343</v>
      </c>
      <c r="G3" s="45" t="s">
        <v>342</v>
      </c>
      <c r="H3" s="45" t="s">
        <v>341</v>
      </c>
      <c r="I3" s="45" t="s">
        <v>340</v>
      </c>
      <c r="J3" s="45" t="s">
        <v>339</v>
      </c>
      <c r="K3" s="45" t="s">
        <v>338</v>
      </c>
      <c r="L3" s="45" t="s">
        <v>337</v>
      </c>
      <c r="M3" s="45" t="s">
        <v>336</v>
      </c>
      <c r="N3" s="45" t="s">
        <v>335</v>
      </c>
      <c r="O3" s="45" t="s">
        <v>334</v>
      </c>
      <c r="P3" s="45" t="s">
        <v>333</v>
      </c>
      <c r="Q3" s="45" t="s">
        <v>332</v>
      </c>
      <c r="R3" s="45" t="s">
        <v>331</v>
      </c>
      <c r="S3" s="45" t="s">
        <v>330</v>
      </c>
      <c r="T3" s="45" t="s">
        <v>329</v>
      </c>
      <c r="U3" s="45" t="s">
        <v>328</v>
      </c>
      <c r="V3" s="45" t="s">
        <v>327</v>
      </c>
      <c r="W3" s="45" t="s">
        <v>326</v>
      </c>
      <c r="X3" s="44" t="s">
        <v>325</v>
      </c>
      <c r="Y3" s="43" t="s">
        <v>324</v>
      </c>
      <c r="Z3" s="42" t="s">
        <v>323</v>
      </c>
      <c r="AA3" s="41" t="s">
        <v>322</v>
      </c>
      <c r="AB3" s="41" t="s">
        <v>321</v>
      </c>
      <c r="AC3" s="41" t="s">
        <v>320</v>
      </c>
      <c r="AD3" s="41" t="s">
        <v>319</v>
      </c>
      <c r="AE3" s="40" t="s">
        <v>318</v>
      </c>
      <c r="AF3" s="39" t="s">
        <v>317</v>
      </c>
      <c r="AG3" s="39" t="s">
        <v>316</v>
      </c>
      <c r="AK3" t="s">
        <v>315</v>
      </c>
      <c r="AL3" t="s">
        <v>314</v>
      </c>
    </row>
    <row r="4" spans="1:44" ht="207.75" customHeight="1" x14ac:dyDescent="0.3">
      <c r="A4" t="s">
        <v>313</v>
      </c>
      <c r="B4" t="s">
        <v>312</v>
      </c>
      <c r="C4" t="s">
        <v>312</v>
      </c>
      <c r="D4" t="s">
        <v>16</v>
      </c>
      <c r="E4" t="s">
        <v>311</v>
      </c>
      <c r="F4" s="10">
        <v>291411.22200000001</v>
      </c>
      <c r="G4">
        <v>706835</v>
      </c>
      <c r="H4">
        <v>6201809</v>
      </c>
      <c r="I4" t="s">
        <v>27</v>
      </c>
      <c r="J4" t="s">
        <v>14</v>
      </c>
      <c r="K4" t="s">
        <v>13</v>
      </c>
      <c r="L4" t="s">
        <v>13</v>
      </c>
      <c r="M4" t="s">
        <v>26</v>
      </c>
      <c r="N4" t="s">
        <v>11</v>
      </c>
      <c r="O4" t="s">
        <v>11</v>
      </c>
      <c r="P4" t="s">
        <v>11</v>
      </c>
      <c r="Q4" t="s">
        <v>12</v>
      </c>
      <c r="R4" t="s">
        <v>12</v>
      </c>
      <c r="S4" t="s">
        <v>12</v>
      </c>
      <c r="T4" t="s">
        <v>11</v>
      </c>
      <c r="U4" t="s">
        <v>310</v>
      </c>
      <c r="V4" t="s">
        <v>309</v>
      </c>
      <c r="W4" t="s">
        <v>8</v>
      </c>
      <c r="AA4" s="9" t="s">
        <v>7</v>
      </c>
      <c r="AB4" t="s">
        <v>308</v>
      </c>
      <c r="AC4" t="s">
        <v>98</v>
      </c>
      <c r="AD4" t="s">
        <v>4</v>
      </c>
      <c r="AE4" s="1" t="s">
        <v>307</v>
      </c>
      <c r="AF4" s="38" t="s">
        <v>96</v>
      </c>
      <c r="AG4" s="51" t="s">
        <v>306</v>
      </c>
      <c r="AH4" s="51"/>
      <c r="AI4" s="51"/>
      <c r="AJ4" s="51"/>
      <c r="AM4">
        <f>COUNTIF($AF$4:$AF$39,"God")</f>
        <v>5</v>
      </c>
      <c r="AN4">
        <f>COUNTIF($AF$4:$AF$39,"Middel 1 Ringe data")</f>
        <v>7</v>
      </c>
      <c r="AO4">
        <f>COUNTIF($AF$4:$AF$39,"Middel 2 Middel lokalitet")</f>
        <v>1</v>
      </c>
      <c r="AP4">
        <f>COUNTIF($AF$4:$AF$39,"Middel 3 Fysiske forhold")</f>
        <v>3</v>
      </c>
      <c r="AQ4">
        <f>COUNTIF($AF$4:$AF$39,"Ikke egnet")</f>
        <v>20</v>
      </c>
      <c r="AR4">
        <f>SUM(AM4:AQ4)</f>
        <v>36</v>
      </c>
    </row>
    <row r="5" spans="1:44" ht="88.2" x14ac:dyDescent="0.3">
      <c r="A5" s="13" t="s">
        <v>305</v>
      </c>
      <c r="B5" s="13" t="s">
        <v>304</v>
      </c>
      <c r="C5" s="13" t="s">
        <v>13</v>
      </c>
      <c r="D5" s="13" t="s">
        <v>16</v>
      </c>
      <c r="E5" s="13" t="s">
        <v>303</v>
      </c>
      <c r="F5" s="15">
        <v>279905.34700000001</v>
      </c>
      <c r="G5" s="13">
        <v>729649477</v>
      </c>
      <c r="H5" s="13">
        <v>6172202966</v>
      </c>
      <c r="I5" s="13" t="s">
        <v>27</v>
      </c>
      <c r="J5" s="13" t="s">
        <v>14</v>
      </c>
      <c r="K5" s="13">
        <v>1917</v>
      </c>
      <c r="L5" s="13">
        <v>1972</v>
      </c>
      <c r="M5" s="13" t="s">
        <v>13</v>
      </c>
      <c r="N5" s="13" t="s">
        <v>11</v>
      </c>
      <c r="O5" s="13" t="s">
        <v>11</v>
      </c>
      <c r="P5" s="13" t="s">
        <v>11</v>
      </c>
      <c r="Q5" s="13" t="s">
        <v>12</v>
      </c>
      <c r="R5" s="13" t="s">
        <v>12</v>
      </c>
      <c r="S5" s="13" t="s">
        <v>11</v>
      </c>
      <c r="T5" s="13" t="s">
        <v>11</v>
      </c>
      <c r="U5" s="13" t="s">
        <v>302</v>
      </c>
      <c r="V5" s="13" t="s">
        <v>146</v>
      </c>
      <c r="W5" s="13" t="s">
        <v>8</v>
      </c>
      <c r="X5" s="37" t="s">
        <v>301</v>
      </c>
      <c r="Y5" s="21"/>
      <c r="Z5" s="20"/>
      <c r="AA5" s="13" t="s">
        <v>4</v>
      </c>
      <c r="AB5" t="s">
        <v>300</v>
      </c>
      <c r="AC5" t="s">
        <v>299</v>
      </c>
      <c r="AD5" t="s">
        <v>4</v>
      </c>
      <c r="AE5" s="1" t="s">
        <v>298</v>
      </c>
      <c r="AF5" s="17" t="s">
        <v>20</v>
      </c>
      <c r="AG5" s="51" t="s">
        <v>297</v>
      </c>
      <c r="AH5" s="51"/>
      <c r="AI5" s="51"/>
      <c r="AJ5" s="51"/>
      <c r="AK5">
        <v>71.5</v>
      </c>
      <c r="AL5" s="6" t="s">
        <v>0</v>
      </c>
    </row>
    <row r="6" spans="1:44" ht="165" customHeight="1" x14ac:dyDescent="0.3">
      <c r="A6" t="s">
        <v>296</v>
      </c>
      <c r="B6" t="s">
        <v>295</v>
      </c>
      <c r="C6" t="s">
        <v>295</v>
      </c>
      <c r="D6" t="s">
        <v>16</v>
      </c>
      <c r="E6" t="s">
        <v>294</v>
      </c>
      <c r="F6" s="10">
        <v>243866</v>
      </c>
      <c r="G6">
        <v>708608</v>
      </c>
      <c r="H6">
        <v>6187440</v>
      </c>
      <c r="I6" t="s">
        <v>27</v>
      </c>
      <c r="J6" t="s">
        <v>14</v>
      </c>
      <c r="K6" t="s">
        <v>13</v>
      </c>
      <c r="L6" t="s">
        <v>13</v>
      </c>
      <c r="M6" t="s">
        <v>74</v>
      </c>
      <c r="N6" t="s">
        <v>11</v>
      </c>
      <c r="O6" t="s">
        <v>12</v>
      </c>
      <c r="P6" t="s">
        <v>11</v>
      </c>
      <c r="Q6" t="s">
        <v>12</v>
      </c>
      <c r="R6" t="s">
        <v>12</v>
      </c>
      <c r="S6" t="s">
        <v>12</v>
      </c>
      <c r="T6" t="s">
        <v>11</v>
      </c>
      <c r="U6" t="s">
        <v>293</v>
      </c>
      <c r="V6" t="s">
        <v>285</v>
      </c>
      <c r="W6" t="s">
        <v>8</v>
      </c>
      <c r="AA6" s="9" t="s">
        <v>7</v>
      </c>
      <c r="AB6" t="s">
        <v>292</v>
      </c>
      <c r="AC6" t="s">
        <v>65</v>
      </c>
      <c r="AD6" t="s">
        <v>4</v>
      </c>
      <c r="AE6" s="1" t="s">
        <v>291</v>
      </c>
      <c r="AF6" s="17" t="s">
        <v>20</v>
      </c>
      <c r="AG6" s="51" t="s">
        <v>290</v>
      </c>
      <c r="AH6" s="51"/>
      <c r="AI6" s="51"/>
      <c r="AJ6" s="51"/>
      <c r="AK6">
        <v>47</v>
      </c>
      <c r="AL6" s="11">
        <f>600000000/1000</f>
        <v>600000</v>
      </c>
    </row>
    <row r="7" spans="1:44" ht="100.8" x14ac:dyDescent="0.3">
      <c r="A7" s="13" t="s">
        <v>289</v>
      </c>
      <c r="B7" s="13" t="s">
        <v>288</v>
      </c>
      <c r="C7" s="13" t="s">
        <v>288</v>
      </c>
      <c r="D7" s="13" t="s">
        <v>16</v>
      </c>
      <c r="E7" s="13" t="s">
        <v>287</v>
      </c>
      <c r="F7" s="15">
        <v>161059.27600000001</v>
      </c>
      <c r="G7" s="13">
        <v>718969005</v>
      </c>
      <c r="H7" s="13">
        <v>6219299175</v>
      </c>
      <c r="I7" s="13" t="s">
        <v>38</v>
      </c>
      <c r="J7" s="13" t="s">
        <v>14</v>
      </c>
      <c r="K7" s="13">
        <v>1967</v>
      </c>
      <c r="L7" s="13" t="s">
        <v>13</v>
      </c>
      <c r="M7" s="13" t="s">
        <v>26</v>
      </c>
      <c r="N7" s="13" t="s">
        <v>11</v>
      </c>
      <c r="O7" s="13" t="s">
        <v>11</v>
      </c>
      <c r="P7" s="13" t="s">
        <v>11</v>
      </c>
      <c r="Q7" s="13" t="s">
        <v>12</v>
      </c>
      <c r="R7" s="13" t="s">
        <v>12</v>
      </c>
      <c r="S7" s="13" t="s">
        <v>12</v>
      </c>
      <c r="T7" s="13" t="s">
        <v>11</v>
      </c>
      <c r="U7" s="13" t="s">
        <v>286</v>
      </c>
      <c r="V7" s="13" t="s">
        <v>285</v>
      </c>
      <c r="W7" s="13" t="s">
        <v>8</v>
      </c>
      <c r="X7" s="22" t="s">
        <v>162</v>
      </c>
      <c r="Y7" s="21"/>
      <c r="Z7" s="20"/>
      <c r="AA7" s="9" t="s">
        <v>7</v>
      </c>
      <c r="AB7" s="36" t="s">
        <v>284</v>
      </c>
      <c r="AC7" t="s">
        <v>65</v>
      </c>
      <c r="AD7" t="s">
        <v>4</v>
      </c>
      <c r="AE7" s="1" t="s">
        <v>283</v>
      </c>
      <c r="AF7" s="26" t="s">
        <v>4</v>
      </c>
      <c r="AG7" s="51" t="s">
        <v>282</v>
      </c>
      <c r="AH7" s="51"/>
      <c r="AI7" s="51"/>
      <c r="AJ7" s="51"/>
      <c r="AK7">
        <v>59</v>
      </c>
      <c r="AL7" s="11">
        <v>75000</v>
      </c>
    </row>
    <row r="8" spans="1:44" ht="151.5" customHeight="1" x14ac:dyDescent="0.3">
      <c r="A8" s="13" t="s">
        <v>281</v>
      </c>
      <c r="B8" s="13" t="s">
        <v>280</v>
      </c>
      <c r="C8" s="13" t="s">
        <v>280</v>
      </c>
      <c r="D8" s="13" t="s">
        <v>16</v>
      </c>
      <c r="E8" s="13" t="s">
        <v>279</v>
      </c>
      <c r="F8" s="15">
        <v>103217</v>
      </c>
      <c r="G8" s="13">
        <v>717709</v>
      </c>
      <c r="H8" s="13">
        <v>6209807</v>
      </c>
      <c r="I8" s="13" t="s">
        <v>38</v>
      </c>
      <c r="J8" s="13" t="s">
        <v>14</v>
      </c>
      <c r="K8" s="13">
        <v>1981</v>
      </c>
      <c r="L8" s="13" t="s">
        <v>13</v>
      </c>
      <c r="M8" s="13" t="s">
        <v>26</v>
      </c>
      <c r="N8" s="13" t="s">
        <v>11</v>
      </c>
      <c r="O8" s="13" t="s">
        <v>11</v>
      </c>
      <c r="P8" s="13" t="s">
        <v>11</v>
      </c>
      <c r="Q8" s="13" t="s">
        <v>12</v>
      </c>
      <c r="R8" s="13" t="s">
        <v>11</v>
      </c>
      <c r="S8" s="13" t="s">
        <v>12</v>
      </c>
      <c r="T8" s="13" t="s">
        <v>11</v>
      </c>
      <c r="U8" s="13" t="s">
        <v>180</v>
      </c>
      <c r="V8" s="13" t="s">
        <v>9</v>
      </c>
      <c r="W8" s="13" t="s">
        <v>8</v>
      </c>
      <c r="X8" s="22" t="s">
        <v>27</v>
      </c>
      <c r="Y8" s="21"/>
      <c r="Z8" s="20"/>
      <c r="AA8" s="13" t="s">
        <v>4</v>
      </c>
      <c r="AB8" s="18" t="s">
        <v>278</v>
      </c>
      <c r="AC8" s="18" t="s">
        <v>169</v>
      </c>
      <c r="AD8" s="18" t="s">
        <v>4</v>
      </c>
      <c r="AE8" s="1" t="s">
        <v>277</v>
      </c>
      <c r="AF8" s="23" t="s">
        <v>276</v>
      </c>
      <c r="AG8" s="51" t="s">
        <v>275</v>
      </c>
      <c r="AH8" s="51"/>
      <c r="AI8" s="51"/>
      <c r="AJ8" s="51"/>
      <c r="AK8">
        <v>17.5</v>
      </c>
      <c r="AL8" s="11">
        <v>330000</v>
      </c>
    </row>
    <row r="9" spans="1:44" ht="162.75" customHeight="1" x14ac:dyDescent="0.3">
      <c r="A9" s="13" t="s">
        <v>274</v>
      </c>
      <c r="B9" s="13" t="s">
        <v>273</v>
      </c>
      <c r="C9" s="13" t="s">
        <v>273</v>
      </c>
      <c r="D9" s="13" t="s">
        <v>92</v>
      </c>
      <c r="E9" s="13" t="s">
        <v>272</v>
      </c>
      <c r="F9" s="15">
        <v>98254.88</v>
      </c>
      <c r="G9" s="13">
        <v>692811</v>
      </c>
      <c r="H9" s="13">
        <v>6192109</v>
      </c>
      <c r="I9" s="13" t="s">
        <v>27</v>
      </c>
      <c r="J9" s="13" t="s">
        <v>14</v>
      </c>
      <c r="K9" s="13" t="s">
        <v>13</v>
      </c>
      <c r="L9" s="13" t="s">
        <v>13</v>
      </c>
      <c r="M9" s="13" t="s">
        <v>13</v>
      </c>
      <c r="N9" s="13" t="s">
        <v>11</v>
      </c>
      <c r="O9" s="13" t="s">
        <v>11</v>
      </c>
      <c r="P9" s="13" t="s">
        <v>11</v>
      </c>
      <c r="Q9" s="13" t="s">
        <v>12</v>
      </c>
      <c r="R9" s="13" t="s">
        <v>12</v>
      </c>
      <c r="S9" s="13" t="s">
        <v>12</v>
      </c>
      <c r="T9" s="13" t="s">
        <v>11</v>
      </c>
      <c r="U9" s="13" t="s">
        <v>271</v>
      </c>
      <c r="V9" s="13" t="s">
        <v>270</v>
      </c>
      <c r="W9" s="13" t="s">
        <v>8</v>
      </c>
      <c r="X9" s="22" t="s">
        <v>269</v>
      </c>
      <c r="Y9" s="21"/>
      <c r="Z9" s="20"/>
      <c r="AA9" s="13" t="s">
        <v>4</v>
      </c>
      <c r="AB9" t="s">
        <v>268</v>
      </c>
      <c r="AC9" t="s">
        <v>65</v>
      </c>
      <c r="AD9" t="s">
        <v>186</v>
      </c>
      <c r="AE9" s="1" t="s">
        <v>232</v>
      </c>
      <c r="AF9" s="12" t="s">
        <v>20</v>
      </c>
      <c r="AG9" s="51" t="s">
        <v>267</v>
      </c>
      <c r="AH9" s="51"/>
      <c r="AI9" s="51"/>
      <c r="AJ9" s="51"/>
      <c r="AK9" s="6" t="s">
        <v>0</v>
      </c>
      <c r="AL9" s="6" t="s">
        <v>0</v>
      </c>
    </row>
    <row r="10" spans="1:44" ht="72.75" customHeight="1" x14ac:dyDescent="0.3">
      <c r="A10" s="13" t="s">
        <v>266</v>
      </c>
      <c r="B10" s="13" t="s">
        <v>265</v>
      </c>
      <c r="C10" s="13" t="s">
        <v>265</v>
      </c>
      <c r="D10" s="13" t="s">
        <v>16</v>
      </c>
      <c r="E10" s="13" t="s">
        <v>264</v>
      </c>
      <c r="F10" s="15">
        <v>75579.899999999994</v>
      </c>
      <c r="G10" s="13">
        <v>709403</v>
      </c>
      <c r="H10" s="13">
        <v>6177552</v>
      </c>
      <c r="I10" s="13" t="s">
        <v>27</v>
      </c>
      <c r="J10" s="13" t="s">
        <v>14</v>
      </c>
      <c r="K10" s="13" t="s">
        <v>13</v>
      </c>
      <c r="L10" s="13" t="s">
        <v>13</v>
      </c>
      <c r="M10" s="13" t="s">
        <v>13</v>
      </c>
      <c r="N10" s="13" t="s">
        <v>12</v>
      </c>
      <c r="O10" s="13" t="s">
        <v>11</v>
      </c>
      <c r="P10" s="13" t="s">
        <v>11</v>
      </c>
      <c r="Q10" s="13" t="s">
        <v>12</v>
      </c>
      <c r="R10" s="13" t="s">
        <v>12</v>
      </c>
      <c r="S10" s="13" t="s">
        <v>12</v>
      </c>
      <c r="T10" s="13" t="s">
        <v>11</v>
      </c>
      <c r="U10" s="13" t="s">
        <v>263</v>
      </c>
      <c r="V10" s="13" t="s">
        <v>24</v>
      </c>
      <c r="W10" s="13" t="s">
        <v>8</v>
      </c>
      <c r="X10" s="22" t="s">
        <v>67</v>
      </c>
      <c r="Y10" s="21"/>
      <c r="Z10" s="20" t="s">
        <v>262</v>
      </c>
      <c r="AA10" s="19" t="s">
        <v>4</v>
      </c>
      <c r="AB10" s="35" t="s">
        <v>261</v>
      </c>
      <c r="AC10" s="18" t="s">
        <v>260</v>
      </c>
      <c r="AD10" s="18" t="s">
        <v>4</v>
      </c>
      <c r="AE10" s="1" t="s">
        <v>259</v>
      </c>
      <c r="AF10" s="33" t="s">
        <v>4</v>
      </c>
      <c r="AG10" s="51" t="s">
        <v>258</v>
      </c>
      <c r="AH10" s="51"/>
      <c r="AI10" s="51"/>
      <c r="AJ10" s="51"/>
      <c r="AK10">
        <v>44</v>
      </c>
      <c r="AL10" s="11">
        <f>900000000/1000</f>
        <v>900000</v>
      </c>
    </row>
    <row r="11" spans="1:44" ht="136.5" customHeight="1" thickBot="1" x14ac:dyDescent="0.35">
      <c r="A11" s="13" t="s">
        <v>257</v>
      </c>
      <c r="B11" s="13" t="s">
        <v>256</v>
      </c>
      <c r="C11" s="13" t="s">
        <v>13</v>
      </c>
      <c r="D11" s="13" t="s">
        <v>16</v>
      </c>
      <c r="E11" s="13" t="s">
        <v>13</v>
      </c>
      <c r="F11" s="15">
        <v>68780.399999999994</v>
      </c>
      <c r="G11" s="13">
        <v>703765</v>
      </c>
      <c r="H11" s="13">
        <v>6213410</v>
      </c>
      <c r="I11" s="13" t="s">
        <v>27</v>
      </c>
      <c r="J11" s="13" t="s">
        <v>14</v>
      </c>
      <c r="K11" s="13" t="s">
        <v>13</v>
      </c>
      <c r="L11" s="13" t="s">
        <v>13</v>
      </c>
      <c r="M11" s="13" t="s">
        <v>26</v>
      </c>
      <c r="N11" s="13" t="s">
        <v>11</v>
      </c>
      <c r="O11" s="13" t="s">
        <v>11</v>
      </c>
      <c r="P11" s="13" t="s">
        <v>11</v>
      </c>
      <c r="Q11" s="13" t="s">
        <v>12</v>
      </c>
      <c r="R11" s="13" t="s">
        <v>11</v>
      </c>
      <c r="S11" s="13" t="s">
        <v>11</v>
      </c>
      <c r="T11" s="13" t="s">
        <v>11</v>
      </c>
      <c r="U11" s="13" t="s">
        <v>25</v>
      </c>
      <c r="V11" s="13" t="s">
        <v>24</v>
      </c>
      <c r="W11" s="13" t="s">
        <v>8</v>
      </c>
      <c r="X11" s="22" t="s">
        <v>67</v>
      </c>
      <c r="Y11" s="21"/>
      <c r="Z11" s="20"/>
      <c r="AA11" s="13" t="s">
        <v>4</v>
      </c>
      <c r="AB11" t="s">
        <v>255</v>
      </c>
      <c r="AC11" s="18" t="s">
        <v>65</v>
      </c>
      <c r="AD11" s="18" t="s">
        <v>4</v>
      </c>
      <c r="AE11" s="34" t="s">
        <v>254</v>
      </c>
      <c r="AF11" s="33" t="s">
        <v>4</v>
      </c>
      <c r="AG11" s="54" t="s">
        <v>253</v>
      </c>
      <c r="AH11" s="54"/>
      <c r="AI11" s="54"/>
      <c r="AJ11" s="54"/>
      <c r="AK11" s="28">
        <v>34.5</v>
      </c>
      <c r="AL11" s="32">
        <f>840000000/1000</f>
        <v>840000</v>
      </c>
    </row>
    <row r="12" spans="1:44" ht="238.5" customHeight="1" thickBot="1" x14ac:dyDescent="0.35">
      <c r="A12" s="13" t="s">
        <v>252</v>
      </c>
      <c r="B12" s="13" t="s">
        <v>251</v>
      </c>
      <c r="C12" s="13" t="s">
        <v>251</v>
      </c>
      <c r="D12" s="13" t="s">
        <v>16</v>
      </c>
      <c r="E12" s="13" t="s">
        <v>250</v>
      </c>
      <c r="F12" s="15">
        <v>65072.1</v>
      </c>
      <c r="G12" s="13">
        <v>719171</v>
      </c>
      <c r="H12" s="13">
        <v>6192196</v>
      </c>
      <c r="I12" s="13" t="s">
        <v>27</v>
      </c>
      <c r="J12" s="13" t="s">
        <v>14</v>
      </c>
      <c r="K12" s="13" t="s">
        <v>13</v>
      </c>
      <c r="L12" s="13" t="s">
        <v>13</v>
      </c>
      <c r="M12" s="13" t="s">
        <v>74</v>
      </c>
      <c r="N12" s="13" t="s">
        <v>13</v>
      </c>
      <c r="O12" s="13" t="s">
        <v>13</v>
      </c>
      <c r="P12" s="13" t="s">
        <v>13</v>
      </c>
      <c r="Q12" s="13" t="s">
        <v>12</v>
      </c>
      <c r="R12" s="13" t="s">
        <v>12</v>
      </c>
      <c r="S12" s="13" t="s">
        <v>12</v>
      </c>
      <c r="T12" s="13" t="s">
        <v>11</v>
      </c>
      <c r="U12" s="13" t="s">
        <v>249</v>
      </c>
      <c r="V12" s="13" t="s">
        <v>9</v>
      </c>
      <c r="W12" s="13" t="s">
        <v>8</v>
      </c>
      <c r="X12" s="22" t="s">
        <v>248</v>
      </c>
      <c r="Y12" s="21"/>
      <c r="Z12" s="20"/>
      <c r="AA12" s="19" t="s">
        <v>4</v>
      </c>
      <c r="AB12" s="18" t="s">
        <v>247</v>
      </c>
      <c r="AC12" s="18" t="s">
        <v>65</v>
      </c>
      <c r="AD12" s="18" t="s">
        <v>233</v>
      </c>
      <c r="AE12" s="28" t="s">
        <v>246</v>
      </c>
      <c r="AF12" s="31" t="s">
        <v>20</v>
      </c>
      <c r="AG12" s="55" t="s">
        <v>245</v>
      </c>
      <c r="AH12" s="55"/>
      <c r="AI12" s="55"/>
      <c r="AJ12" s="55"/>
      <c r="AK12" s="30">
        <v>65.5</v>
      </c>
      <c r="AL12" s="29">
        <f>240000000/1000</f>
        <v>240000</v>
      </c>
      <c r="AM12" s="28"/>
    </row>
    <row r="13" spans="1:44" ht="258.75" customHeight="1" x14ac:dyDescent="0.3">
      <c r="A13" t="s">
        <v>244</v>
      </c>
      <c r="B13" t="s">
        <v>243</v>
      </c>
      <c r="C13" t="s">
        <v>13</v>
      </c>
      <c r="D13" t="s">
        <v>16</v>
      </c>
      <c r="E13" t="s">
        <v>242</v>
      </c>
      <c r="F13" s="10">
        <v>54655</v>
      </c>
      <c r="G13">
        <v>705170</v>
      </c>
      <c r="H13">
        <v>6202252</v>
      </c>
      <c r="I13" t="s">
        <v>15</v>
      </c>
      <c r="J13" t="s">
        <v>14</v>
      </c>
      <c r="K13" t="s">
        <v>13</v>
      </c>
      <c r="L13" t="s">
        <v>13</v>
      </c>
      <c r="M13" t="s">
        <v>13</v>
      </c>
      <c r="N13" t="s">
        <v>11</v>
      </c>
      <c r="O13" t="s">
        <v>12</v>
      </c>
      <c r="P13" t="s">
        <v>11</v>
      </c>
      <c r="Q13" t="s">
        <v>12</v>
      </c>
      <c r="R13" t="s">
        <v>12</v>
      </c>
      <c r="S13" t="s">
        <v>12</v>
      </c>
      <c r="T13" t="s">
        <v>11</v>
      </c>
      <c r="U13" t="s">
        <v>241</v>
      </c>
      <c r="V13" t="s">
        <v>24</v>
      </c>
      <c r="W13" t="s">
        <v>8</v>
      </c>
      <c r="AA13" s="9" t="s">
        <v>7</v>
      </c>
      <c r="AB13" t="s">
        <v>240</v>
      </c>
      <c r="AC13" s="18" t="s">
        <v>98</v>
      </c>
      <c r="AD13" s="18" t="s">
        <v>4</v>
      </c>
      <c r="AE13" s="1" t="s">
        <v>239</v>
      </c>
      <c r="AF13" s="23" t="s">
        <v>96</v>
      </c>
      <c r="AG13" s="53" t="s">
        <v>238</v>
      </c>
      <c r="AH13" s="53"/>
      <c r="AI13" s="53"/>
      <c r="AJ13" s="53"/>
      <c r="AK13">
        <v>45.5</v>
      </c>
      <c r="AL13" s="11">
        <v>53000</v>
      </c>
    </row>
    <row r="14" spans="1:44" ht="43.2" x14ac:dyDescent="0.3">
      <c r="A14" s="13" t="s">
        <v>237</v>
      </c>
      <c r="B14" s="13" t="s">
        <v>236</v>
      </c>
      <c r="C14" s="13" t="s">
        <v>13</v>
      </c>
      <c r="D14" s="13" t="s">
        <v>16</v>
      </c>
      <c r="E14" s="13" t="s">
        <v>13</v>
      </c>
      <c r="F14" s="15">
        <v>54345.4</v>
      </c>
      <c r="G14" s="13">
        <v>713056</v>
      </c>
      <c r="H14" s="13">
        <v>6193633</v>
      </c>
      <c r="I14" s="13" t="s">
        <v>27</v>
      </c>
      <c r="J14" s="13" t="s">
        <v>14</v>
      </c>
      <c r="K14" s="13" t="s">
        <v>13</v>
      </c>
      <c r="L14" s="13" t="s">
        <v>13</v>
      </c>
      <c r="M14" s="13" t="s">
        <v>13</v>
      </c>
      <c r="N14" s="13" t="s">
        <v>11</v>
      </c>
      <c r="O14" s="13" t="s">
        <v>11</v>
      </c>
      <c r="P14" s="13" t="s">
        <v>11</v>
      </c>
      <c r="Q14" s="13" t="s">
        <v>12</v>
      </c>
      <c r="R14" s="13" t="s">
        <v>12</v>
      </c>
      <c r="S14" s="13" t="s">
        <v>12</v>
      </c>
      <c r="T14" s="13" t="s">
        <v>11</v>
      </c>
      <c r="U14" s="13" t="s">
        <v>47</v>
      </c>
      <c r="V14" s="13" t="s">
        <v>24</v>
      </c>
      <c r="W14" s="13" t="s">
        <v>8</v>
      </c>
      <c r="X14" s="22" t="s">
        <v>90</v>
      </c>
      <c r="Y14" s="21"/>
      <c r="Z14" s="20"/>
      <c r="AA14" s="19" t="s">
        <v>4</v>
      </c>
      <c r="AB14" s="18" t="s">
        <v>235</v>
      </c>
      <c r="AC14" s="18" t="s">
        <v>234</v>
      </c>
      <c r="AD14" s="18" t="s">
        <v>233</v>
      </c>
      <c r="AE14" s="1" t="s">
        <v>232</v>
      </c>
      <c r="AF14" s="17" t="s">
        <v>20</v>
      </c>
      <c r="AG14" s="51" t="s">
        <v>231</v>
      </c>
      <c r="AH14" s="51"/>
      <c r="AI14" s="51"/>
      <c r="AJ14" s="51"/>
      <c r="AK14" t="s">
        <v>0</v>
      </c>
      <c r="AL14" t="s">
        <v>0</v>
      </c>
    </row>
    <row r="15" spans="1:44" ht="147.75" customHeight="1" x14ac:dyDescent="0.3">
      <c r="A15" s="13" t="s">
        <v>230</v>
      </c>
      <c r="B15" s="13" t="s">
        <v>229</v>
      </c>
      <c r="C15" s="13" t="s">
        <v>229</v>
      </c>
      <c r="D15" s="13" t="s">
        <v>16</v>
      </c>
      <c r="E15" s="13" t="s">
        <v>228</v>
      </c>
      <c r="F15" s="15">
        <v>49879.4</v>
      </c>
      <c r="G15" s="13">
        <v>703531</v>
      </c>
      <c r="H15" s="13">
        <v>6174239</v>
      </c>
      <c r="I15" s="13" t="s">
        <v>27</v>
      </c>
      <c r="J15" s="13" t="s">
        <v>14</v>
      </c>
      <c r="K15" s="13" t="s">
        <v>13</v>
      </c>
      <c r="L15" s="13" t="s">
        <v>13</v>
      </c>
      <c r="M15" s="13" t="s">
        <v>13</v>
      </c>
      <c r="N15" s="13" t="s">
        <v>11</v>
      </c>
      <c r="O15" s="13" t="s">
        <v>12</v>
      </c>
      <c r="P15" s="13" t="s">
        <v>11</v>
      </c>
      <c r="Q15" s="13" t="s">
        <v>12</v>
      </c>
      <c r="R15" s="13" t="s">
        <v>12</v>
      </c>
      <c r="S15" s="13" t="s">
        <v>12</v>
      </c>
      <c r="T15" s="13" t="s">
        <v>11</v>
      </c>
      <c r="U15" s="13" t="s">
        <v>25</v>
      </c>
      <c r="V15" s="13" t="s">
        <v>24</v>
      </c>
      <c r="W15" s="13" t="s">
        <v>8</v>
      </c>
      <c r="X15" s="22" t="s">
        <v>227</v>
      </c>
      <c r="Y15" s="21"/>
      <c r="Z15" s="20"/>
      <c r="AA15" s="19" t="s">
        <v>4</v>
      </c>
      <c r="AB15" s="18" t="s">
        <v>226</v>
      </c>
      <c r="AC15" s="18" t="s">
        <v>225</v>
      </c>
      <c r="AD15" s="18" t="s">
        <v>224</v>
      </c>
      <c r="AE15" s="1" t="s">
        <v>223</v>
      </c>
      <c r="AF15" s="27" t="s">
        <v>2</v>
      </c>
      <c r="AG15" s="51" t="s">
        <v>222</v>
      </c>
      <c r="AH15" s="51"/>
      <c r="AI15" s="51"/>
      <c r="AJ15" s="51"/>
      <c r="AK15" s="11">
        <v>450000</v>
      </c>
      <c r="AL15">
        <v>46</v>
      </c>
    </row>
    <row r="16" spans="1:44" ht="117" customHeight="1" x14ac:dyDescent="0.3">
      <c r="A16" s="13" t="s">
        <v>221</v>
      </c>
      <c r="B16" s="13" t="s">
        <v>220</v>
      </c>
      <c r="C16" s="13" t="s">
        <v>13</v>
      </c>
      <c r="D16" s="13" t="s">
        <v>16</v>
      </c>
      <c r="E16" s="13" t="s">
        <v>13</v>
      </c>
      <c r="F16" s="15">
        <v>47046.7</v>
      </c>
      <c r="G16" s="13">
        <v>695726</v>
      </c>
      <c r="H16" s="13">
        <v>6186763</v>
      </c>
      <c r="I16" s="13" t="s">
        <v>38</v>
      </c>
      <c r="J16" s="13" t="s">
        <v>14</v>
      </c>
      <c r="K16" s="13">
        <v>1958</v>
      </c>
      <c r="L16" s="13">
        <v>1973</v>
      </c>
      <c r="M16" s="13" t="s">
        <v>13</v>
      </c>
      <c r="N16" s="13" t="s">
        <v>11</v>
      </c>
      <c r="O16" s="13" t="s">
        <v>12</v>
      </c>
      <c r="P16" s="13" t="s">
        <v>11</v>
      </c>
      <c r="Q16" s="13" t="s">
        <v>12</v>
      </c>
      <c r="R16" s="13" t="s">
        <v>11</v>
      </c>
      <c r="S16" s="13" t="s">
        <v>12</v>
      </c>
      <c r="T16" s="13" t="s">
        <v>11</v>
      </c>
      <c r="U16" s="13" t="s">
        <v>37</v>
      </c>
      <c r="V16" s="13" t="s">
        <v>24</v>
      </c>
      <c r="W16" s="13" t="s">
        <v>8</v>
      </c>
      <c r="X16" s="22"/>
      <c r="Y16" s="21" t="s">
        <v>27</v>
      </c>
      <c r="Z16" s="20"/>
      <c r="AA16" s="24" t="s">
        <v>7</v>
      </c>
      <c r="AB16" s="18" t="s">
        <v>219</v>
      </c>
      <c r="AC16" s="18" t="s">
        <v>218</v>
      </c>
      <c r="AD16" s="18" t="s">
        <v>217</v>
      </c>
      <c r="AE16" s="1" t="s">
        <v>216</v>
      </c>
      <c r="AF16" s="17" t="s">
        <v>20</v>
      </c>
      <c r="AG16" s="51" t="s">
        <v>215</v>
      </c>
      <c r="AH16" s="51"/>
      <c r="AI16" s="51"/>
      <c r="AJ16" s="51"/>
      <c r="AK16" t="s">
        <v>0</v>
      </c>
      <c r="AL16" t="s">
        <v>0</v>
      </c>
    </row>
    <row r="17" spans="1:38" ht="122.25" customHeight="1" x14ac:dyDescent="0.3">
      <c r="A17" t="s">
        <v>214</v>
      </c>
      <c r="B17" t="s">
        <v>213</v>
      </c>
      <c r="C17" t="s">
        <v>213</v>
      </c>
      <c r="D17" t="s">
        <v>16</v>
      </c>
      <c r="E17" t="s">
        <v>212</v>
      </c>
      <c r="F17" s="10">
        <v>43738.7</v>
      </c>
      <c r="G17">
        <v>721410</v>
      </c>
      <c r="H17">
        <v>6186023</v>
      </c>
      <c r="I17" t="s">
        <v>82</v>
      </c>
      <c r="J17" t="s">
        <v>81</v>
      </c>
      <c r="K17">
        <v>1967</v>
      </c>
      <c r="L17">
        <v>1974</v>
      </c>
      <c r="M17" t="s">
        <v>13</v>
      </c>
      <c r="N17" t="s">
        <v>11</v>
      </c>
      <c r="O17" t="s">
        <v>12</v>
      </c>
      <c r="P17" t="s">
        <v>11</v>
      </c>
      <c r="Q17" t="s">
        <v>12</v>
      </c>
      <c r="R17" t="s">
        <v>12</v>
      </c>
      <c r="S17" t="s">
        <v>12</v>
      </c>
      <c r="T17" t="s">
        <v>11</v>
      </c>
      <c r="U17" t="s">
        <v>211</v>
      </c>
      <c r="V17" t="s">
        <v>210</v>
      </c>
      <c r="W17" t="s">
        <v>8</v>
      </c>
      <c r="Y17" s="3" t="s">
        <v>209</v>
      </c>
      <c r="AA17" s="24" t="s">
        <v>7</v>
      </c>
      <c r="AB17" s="18" t="s">
        <v>208</v>
      </c>
      <c r="AC17" s="18" t="s">
        <v>207</v>
      </c>
      <c r="AD17" s="18" t="s">
        <v>4</v>
      </c>
      <c r="AE17" s="1" t="s">
        <v>206</v>
      </c>
      <c r="AF17" s="27" t="s">
        <v>2</v>
      </c>
      <c r="AG17" s="51" t="s">
        <v>205</v>
      </c>
      <c r="AH17" s="51"/>
      <c r="AI17" s="51"/>
      <c r="AJ17" s="51"/>
      <c r="AK17">
        <v>45.5</v>
      </c>
      <c r="AL17" s="11">
        <f>450000000/1000</f>
        <v>450000</v>
      </c>
    </row>
    <row r="18" spans="1:38" ht="196.5" customHeight="1" x14ac:dyDescent="0.3">
      <c r="A18" s="13" t="s">
        <v>204</v>
      </c>
      <c r="B18" s="13" t="s">
        <v>203</v>
      </c>
      <c r="C18" s="13" t="s">
        <v>203</v>
      </c>
      <c r="D18" s="13" t="s">
        <v>16</v>
      </c>
      <c r="E18" s="13" t="s">
        <v>202</v>
      </c>
      <c r="F18" s="15">
        <v>40022</v>
      </c>
      <c r="G18" s="13">
        <v>697394</v>
      </c>
      <c r="H18" s="13">
        <v>6212628</v>
      </c>
      <c r="I18" s="13" t="s">
        <v>38</v>
      </c>
      <c r="J18" s="13" t="s">
        <v>14</v>
      </c>
      <c r="K18" s="13">
        <v>1964</v>
      </c>
      <c r="L18" s="13">
        <v>1979</v>
      </c>
      <c r="M18" s="13" t="s">
        <v>26</v>
      </c>
      <c r="N18" s="13" t="s">
        <v>11</v>
      </c>
      <c r="O18" s="13" t="s">
        <v>12</v>
      </c>
      <c r="P18" s="13" t="s">
        <v>11</v>
      </c>
      <c r="Q18" s="13" t="s">
        <v>12</v>
      </c>
      <c r="R18" s="13" t="s">
        <v>12</v>
      </c>
      <c r="S18" s="13" t="s">
        <v>12</v>
      </c>
      <c r="T18" s="13" t="s">
        <v>11</v>
      </c>
      <c r="U18" s="13" t="s">
        <v>201</v>
      </c>
      <c r="V18" s="13" t="s">
        <v>24</v>
      </c>
      <c r="W18" s="13" t="s">
        <v>8</v>
      </c>
      <c r="X18" s="22" t="s">
        <v>200</v>
      </c>
      <c r="Y18" s="21" t="s">
        <v>199</v>
      </c>
      <c r="Z18" s="20"/>
      <c r="AA18" s="9" t="s">
        <v>7</v>
      </c>
      <c r="AB18" s="18" t="s">
        <v>198</v>
      </c>
      <c r="AC18" s="18" t="s">
        <v>197</v>
      </c>
      <c r="AD18" t="s">
        <v>4</v>
      </c>
      <c r="AE18" s="1" t="s">
        <v>196</v>
      </c>
      <c r="AF18" s="17" t="s">
        <v>20</v>
      </c>
      <c r="AG18" s="53" t="s">
        <v>195</v>
      </c>
      <c r="AH18" s="53"/>
      <c r="AI18" s="53"/>
      <c r="AJ18" s="53"/>
      <c r="AK18" t="s">
        <v>0</v>
      </c>
      <c r="AL18" t="s">
        <v>0</v>
      </c>
    </row>
    <row r="19" spans="1:38" ht="182.25" customHeight="1" x14ac:dyDescent="0.3">
      <c r="A19" t="s">
        <v>194</v>
      </c>
      <c r="B19" t="s">
        <v>193</v>
      </c>
      <c r="C19" t="s">
        <v>13</v>
      </c>
      <c r="D19" t="s">
        <v>16</v>
      </c>
      <c r="E19" t="s">
        <v>192</v>
      </c>
      <c r="F19" s="10">
        <v>38931.22</v>
      </c>
      <c r="G19">
        <v>722436</v>
      </c>
      <c r="H19">
        <v>6179410</v>
      </c>
      <c r="I19" t="s">
        <v>27</v>
      </c>
      <c r="J19" t="s">
        <v>191</v>
      </c>
      <c r="K19" t="s">
        <v>13</v>
      </c>
      <c r="L19" t="s">
        <v>13</v>
      </c>
      <c r="M19" t="s">
        <v>13</v>
      </c>
      <c r="N19" t="s">
        <v>12</v>
      </c>
      <c r="O19" t="s">
        <v>11</v>
      </c>
      <c r="P19" t="s">
        <v>11</v>
      </c>
      <c r="Q19" t="s">
        <v>12</v>
      </c>
      <c r="R19" t="s">
        <v>12</v>
      </c>
      <c r="S19" t="s">
        <v>11</v>
      </c>
      <c r="T19" t="s">
        <v>11</v>
      </c>
      <c r="U19" t="s">
        <v>190</v>
      </c>
      <c r="V19" t="s">
        <v>189</v>
      </c>
      <c r="W19" t="s">
        <v>8</v>
      </c>
      <c r="Y19" s="3" t="s">
        <v>188</v>
      </c>
      <c r="AA19" s="24" t="s">
        <v>7</v>
      </c>
      <c r="AB19" s="18" t="s">
        <v>187</v>
      </c>
      <c r="AC19" s="18" t="s">
        <v>185</v>
      </c>
      <c r="AD19" s="18" t="s">
        <v>186</v>
      </c>
      <c r="AE19" s="1" t="s">
        <v>185</v>
      </c>
      <c r="AF19" s="12" t="s">
        <v>20</v>
      </c>
      <c r="AG19" s="51" t="s">
        <v>184</v>
      </c>
      <c r="AH19" s="51"/>
      <c r="AI19" s="51"/>
      <c r="AJ19" s="51"/>
      <c r="AK19" t="s">
        <v>0</v>
      </c>
      <c r="AL19" t="s">
        <v>0</v>
      </c>
    </row>
    <row r="20" spans="1:38" ht="69" customHeight="1" x14ac:dyDescent="0.3">
      <c r="A20" s="13" t="s">
        <v>183</v>
      </c>
      <c r="B20" s="13" t="s">
        <v>182</v>
      </c>
      <c r="C20" s="13" t="s">
        <v>182</v>
      </c>
      <c r="D20" s="13" t="s">
        <v>16</v>
      </c>
      <c r="E20" s="13" t="s">
        <v>181</v>
      </c>
      <c r="F20" s="15">
        <v>35330.6</v>
      </c>
      <c r="G20" s="13">
        <v>700055</v>
      </c>
      <c r="H20" s="13">
        <v>6194253</v>
      </c>
      <c r="I20" s="13" t="s">
        <v>38</v>
      </c>
      <c r="J20" s="13" t="s">
        <v>14</v>
      </c>
      <c r="K20" s="13">
        <v>1974</v>
      </c>
      <c r="L20" s="13" t="s">
        <v>13</v>
      </c>
      <c r="M20" s="13" t="s">
        <v>26</v>
      </c>
      <c r="N20" s="13" t="s">
        <v>12</v>
      </c>
      <c r="O20" s="13" t="s">
        <v>12</v>
      </c>
      <c r="P20" s="13" t="s">
        <v>11</v>
      </c>
      <c r="Q20" s="13" t="s">
        <v>12</v>
      </c>
      <c r="R20" s="13" t="s">
        <v>12</v>
      </c>
      <c r="S20" s="13" t="s">
        <v>12</v>
      </c>
      <c r="T20" s="13" t="s">
        <v>11</v>
      </c>
      <c r="U20" s="13" t="s">
        <v>180</v>
      </c>
      <c r="V20" s="13" t="s">
        <v>9</v>
      </c>
      <c r="W20" s="13" t="s">
        <v>8</v>
      </c>
      <c r="X20" s="22" t="s">
        <v>179</v>
      </c>
      <c r="Y20" s="21"/>
      <c r="Z20" s="20"/>
      <c r="AA20" s="13" t="s">
        <v>4</v>
      </c>
      <c r="AB20" s="18" t="s">
        <v>178</v>
      </c>
      <c r="AC20" s="18" t="s">
        <v>177</v>
      </c>
      <c r="AD20" t="s">
        <v>4</v>
      </c>
      <c r="AE20" s="1" t="s">
        <v>176</v>
      </c>
      <c r="AF20" s="26" t="s">
        <v>4</v>
      </c>
      <c r="AG20" s="51" t="s">
        <v>175</v>
      </c>
      <c r="AH20" s="51"/>
      <c r="AI20" s="51"/>
      <c r="AJ20" s="51"/>
      <c r="AK20">
        <v>27</v>
      </c>
      <c r="AL20" t="s">
        <v>0</v>
      </c>
    </row>
    <row r="21" spans="1:38" ht="198" customHeight="1" x14ac:dyDescent="0.3">
      <c r="A21" s="13" t="s">
        <v>174</v>
      </c>
      <c r="B21" s="13" t="s">
        <v>173</v>
      </c>
      <c r="C21" s="13" t="s">
        <v>13</v>
      </c>
      <c r="D21" s="13" t="s">
        <v>16</v>
      </c>
      <c r="E21" s="13" t="s">
        <v>172</v>
      </c>
      <c r="F21" s="15">
        <v>34230.61</v>
      </c>
      <c r="G21" s="13">
        <v>720470</v>
      </c>
      <c r="H21" s="13">
        <v>6193526</v>
      </c>
      <c r="I21" s="13" t="s">
        <v>27</v>
      </c>
      <c r="J21" s="13" t="s">
        <v>14</v>
      </c>
      <c r="K21" s="13" t="s">
        <v>13</v>
      </c>
      <c r="L21" s="13" t="s">
        <v>13</v>
      </c>
      <c r="M21" s="13" t="s">
        <v>74</v>
      </c>
      <c r="N21" s="13" t="s">
        <v>11</v>
      </c>
      <c r="O21" s="13" t="s">
        <v>11</v>
      </c>
      <c r="P21" s="13" t="s">
        <v>11</v>
      </c>
      <c r="Q21" s="13" t="s">
        <v>12</v>
      </c>
      <c r="R21" s="13" t="s">
        <v>12</v>
      </c>
      <c r="S21" s="13" t="s">
        <v>12</v>
      </c>
      <c r="T21" s="13" t="s">
        <v>11</v>
      </c>
      <c r="U21" s="13" t="s">
        <v>10</v>
      </c>
      <c r="V21" s="13" t="s">
        <v>9</v>
      </c>
      <c r="W21" s="13" t="s">
        <v>8</v>
      </c>
      <c r="X21" s="22" t="s">
        <v>171</v>
      </c>
      <c r="Y21" s="21"/>
      <c r="Z21" s="20"/>
      <c r="AA21" s="19" t="s">
        <v>4</v>
      </c>
      <c r="AB21" s="18" t="s">
        <v>170</v>
      </c>
      <c r="AC21" s="18" t="s">
        <v>169</v>
      </c>
      <c r="AD21" s="18" t="s">
        <v>4</v>
      </c>
      <c r="AE21" s="1" t="s">
        <v>168</v>
      </c>
      <c r="AF21" s="25" t="s">
        <v>4</v>
      </c>
      <c r="AG21" s="51" t="s">
        <v>167</v>
      </c>
      <c r="AH21" s="51"/>
      <c r="AI21" s="51"/>
      <c r="AJ21" s="51"/>
      <c r="AK21">
        <v>52.5</v>
      </c>
      <c r="AL21" s="11">
        <f>121500000/1000</f>
        <v>121500</v>
      </c>
    </row>
    <row r="22" spans="1:38" ht="75.75" customHeight="1" x14ac:dyDescent="0.3">
      <c r="A22" s="13" t="s">
        <v>166</v>
      </c>
      <c r="B22" s="13" t="s">
        <v>165</v>
      </c>
      <c r="C22" s="13" t="s">
        <v>13</v>
      </c>
      <c r="D22" s="13" t="s">
        <v>16</v>
      </c>
      <c r="E22" s="13" t="s">
        <v>164</v>
      </c>
      <c r="F22" s="15">
        <v>33395.811000000002</v>
      </c>
      <c r="G22" s="13">
        <v>694280</v>
      </c>
      <c r="H22" s="13">
        <v>6191205</v>
      </c>
      <c r="I22" s="13" t="s">
        <v>27</v>
      </c>
      <c r="J22" s="13" t="s">
        <v>14</v>
      </c>
      <c r="K22" s="13" t="s">
        <v>13</v>
      </c>
      <c r="L22" s="13" t="s">
        <v>13</v>
      </c>
      <c r="M22" s="13" t="s">
        <v>26</v>
      </c>
      <c r="N22" s="13" t="s">
        <v>11</v>
      </c>
      <c r="O22" s="13" t="s">
        <v>12</v>
      </c>
      <c r="P22" s="13" t="s">
        <v>11</v>
      </c>
      <c r="Q22" s="13" t="s">
        <v>12</v>
      </c>
      <c r="R22" s="13" t="s">
        <v>12</v>
      </c>
      <c r="S22" s="13" t="s">
        <v>12</v>
      </c>
      <c r="T22" s="13" t="s">
        <v>11</v>
      </c>
      <c r="U22" s="13" t="s">
        <v>163</v>
      </c>
      <c r="V22" s="13" t="s">
        <v>24</v>
      </c>
      <c r="W22" s="13" t="s">
        <v>8</v>
      </c>
      <c r="X22" s="22" t="s">
        <v>162</v>
      </c>
      <c r="Y22" s="21"/>
      <c r="Z22" s="20"/>
      <c r="AA22" s="19" t="s">
        <v>4</v>
      </c>
      <c r="AB22" s="18" t="s">
        <v>161</v>
      </c>
      <c r="AC22" s="18" t="s">
        <v>160</v>
      </c>
      <c r="AD22" s="18" t="s">
        <v>4</v>
      </c>
      <c r="AE22" s="1" t="s">
        <v>159</v>
      </c>
      <c r="AF22" s="7" t="s">
        <v>2</v>
      </c>
      <c r="AG22" s="51" t="s">
        <v>158</v>
      </c>
      <c r="AH22" s="51"/>
      <c r="AI22" s="51"/>
      <c r="AJ22" s="51"/>
      <c r="AK22">
        <v>32</v>
      </c>
      <c r="AL22" s="11">
        <f>450000000/1000</f>
        <v>450000</v>
      </c>
    </row>
    <row r="23" spans="1:38" ht="101.25" customHeight="1" x14ac:dyDescent="0.3">
      <c r="A23" t="s">
        <v>157</v>
      </c>
      <c r="B23" t="s">
        <v>156</v>
      </c>
      <c r="C23" t="s">
        <v>156</v>
      </c>
      <c r="D23" t="s">
        <v>16</v>
      </c>
      <c r="E23" t="s">
        <v>155</v>
      </c>
      <c r="F23" s="10">
        <v>25726.457999999999</v>
      </c>
      <c r="G23">
        <v>716862405</v>
      </c>
      <c r="H23">
        <v>6179375063</v>
      </c>
      <c r="I23" t="s">
        <v>27</v>
      </c>
      <c r="J23" t="s">
        <v>154</v>
      </c>
      <c r="K23" t="s">
        <v>13</v>
      </c>
      <c r="L23" t="s">
        <v>13</v>
      </c>
      <c r="M23" t="s">
        <v>13</v>
      </c>
      <c r="N23" t="s">
        <v>12</v>
      </c>
      <c r="O23" t="s">
        <v>12</v>
      </c>
      <c r="P23" t="s">
        <v>11</v>
      </c>
      <c r="Q23" t="s">
        <v>12</v>
      </c>
      <c r="R23" t="s">
        <v>12</v>
      </c>
      <c r="S23" t="s">
        <v>11</v>
      </c>
      <c r="T23" t="s">
        <v>11</v>
      </c>
      <c r="U23" t="s">
        <v>13</v>
      </c>
      <c r="V23" t="s">
        <v>24</v>
      </c>
      <c r="W23" t="s">
        <v>8</v>
      </c>
      <c r="AA23" s="9" t="s">
        <v>7</v>
      </c>
      <c r="AB23" t="s">
        <v>153</v>
      </c>
      <c r="AC23" t="s">
        <v>143</v>
      </c>
      <c r="AD23" t="s">
        <v>4</v>
      </c>
      <c r="AE23" s="1" t="s">
        <v>152</v>
      </c>
      <c r="AF23" s="12" t="s">
        <v>20</v>
      </c>
      <c r="AG23" s="51" t="s">
        <v>151</v>
      </c>
      <c r="AH23" s="51"/>
      <c r="AI23" s="51"/>
      <c r="AJ23" s="51"/>
    </row>
    <row r="24" spans="1:38" ht="151.5" customHeight="1" x14ac:dyDescent="0.3">
      <c r="A24" t="s">
        <v>150</v>
      </c>
      <c r="B24" t="s">
        <v>149</v>
      </c>
      <c r="C24" t="s">
        <v>149</v>
      </c>
      <c r="D24" t="s">
        <v>16</v>
      </c>
      <c r="E24" t="s">
        <v>148</v>
      </c>
      <c r="F24" s="10">
        <v>24199.929</v>
      </c>
      <c r="G24">
        <v>720599</v>
      </c>
      <c r="H24">
        <v>6186222</v>
      </c>
      <c r="I24" t="s">
        <v>82</v>
      </c>
      <c r="J24" t="s">
        <v>81</v>
      </c>
      <c r="K24">
        <v>1962</v>
      </c>
      <c r="L24">
        <v>1965</v>
      </c>
      <c r="M24" t="s">
        <v>13</v>
      </c>
      <c r="N24" t="s">
        <v>11</v>
      </c>
      <c r="O24" t="s">
        <v>11</v>
      </c>
      <c r="P24" t="s">
        <v>11</v>
      </c>
      <c r="Q24" t="s">
        <v>12</v>
      </c>
      <c r="R24" t="s">
        <v>12</v>
      </c>
      <c r="S24" t="s">
        <v>12</v>
      </c>
      <c r="T24" t="s">
        <v>11</v>
      </c>
      <c r="U24" t="s">
        <v>147</v>
      </c>
      <c r="V24" t="s">
        <v>146</v>
      </c>
      <c r="W24" t="s">
        <v>8</v>
      </c>
      <c r="Y24" s="3" t="s">
        <v>145</v>
      </c>
      <c r="AA24" s="24" t="s">
        <v>7</v>
      </c>
      <c r="AB24" s="18" t="s">
        <v>144</v>
      </c>
      <c r="AC24" s="18" t="s">
        <v>143</v>
      </c>
      <c r="AD24" s="18" t="s">
        <v>4</v>
      </c>
      <c r="AE24" s="1" t="s">
        <v>142</v>
      </c>
      <c r="AF24" s="7" t="s">
        <v>2</v>
      </c>
      <c r="AG24" s="51" t="s">
        <v>141</v>
      </c>
      <c r="AH24" s="51"/>
      <c r="AI24" s="51"/>
      <c r="AJ24" s="51"/>
      <c r="AK24">
        <v>51</v>
      </c>
      <c r="AL24" t="s">
        <v>0</v>
      </c>
    </row>
    <row r="25" spans="1:38" ht="32.25" customHeight="1" x14ac:dyDescent="0.3">
      <c r="A25" s="13" t="s">
        <v>140</v>
      </c>
      <c r="B25" s="13" t="s">
        <v>139</v>
      </c>
      <c r="C25" s="13" t="s">
        <v>139</v>
      </c>
      <c r="D25" s="13" t="s">
        <v>16</v>
      </c>
      <c r="E25" s="13" t="s">
        <v>138</v>
      </c>
      <c r="F25" s="15">
        <v>20695.099999999999</v>
      </c>
      <c r="G25" s="13">
        <v>706537</v>
      </c>
      <c r="H25" s="13">
        <v>6223833</v>
      </c>
      <c r="I25" s="13" t="s">
        <v>38</v>
      </c>
      <c r="J25" s="13" t="s">
        <v>14</v>
      </c>
      <c r="K25" s="13">
        <v>1945</v>
      </c>
      <c r="L25" s="13">
        <v>1971</v>
      </c>
      <c r="M25" s="13" t="s">
        <v>26</v>
      </c>
      <c r="N25" s="13" t="s">
        <v>11</v>
      </c>
      <c r="O25" s="13" t="s">
        <v>11</v>
      </c>
      <c r="P25" s="13" t="s">
        <v>11</v>
      </c>
      <c r="Q25" s="13" t="s">
        <v>12</v>
      </c>
      <c r="R25" s="13" t="s">
        <v>11</v>
      </c>
      <c r="S25" s="13" t="s">
        <v>11</v>
      </c>
      <c r="T25" s="13" t="s">
        <v>11</v>
      </c>
      <c r="U25" s="13" t="s">
        <v>137</v>
      </c>
      <c r="V25" s="13" t="s">
        <v>136</v>
      </c>
      <c r="W25" s="13" t="s">
        <v>8</v>
      </c>
      <c r="X25" s="22" t="s">
        <v>135</v>
      </c>
      <c r="Y25" s="21" t="s">
        <v>134</v>
      </c>
      <c r="Z25" s="20"/>
      <c r="AA25" s="13" t="s">
        <v>4</v>
      </c>
      <c r="AB25" s="18" t="s">
        <v>133</v>
      </c>
      <c r="AC25" t="s">
        <v>132</v>
      </c>
      <c r="AD25" t="s">
        <v>4</v>
      </c>
      <c r="AE25" s="1" t="s">
        <v>131</v>
      </c>
      <c r="AF25" s="12" t="s">
        <v>20</v>
      </c>
      <c r="AG25" s="51" t="s">
        <v>130</v>
      </c>
      <c r="AH25" s="51"/>
      <c r="AI25" s="51"/>
      <c r="AJ25" s="51"/>
    </row>
    <row r="26" spans="1:38" ht="90.75" customHeight="1" x14ac:dyDescent="0.3">
      <c r="A26" t="s">
        <v>129</v>
      </c>
      <c r="B26" t="s">
        <v>128</v>
      </c>
      <c r="C26" t="s">
        <v>128</v>
      </c>
      <c r="D26" t="s">
        <v>16</v>
      </c>
      <c r="E26" t="s">
        <v>127</v>
      </c>
      <c r="F26" s="10">
        <v>17187.7</v>
      </c>
      <c r="G26">
        <v>701959</v>
      </c>
      <c r="H26">
        <v>6220386</v>
      </c>
      <c r="I26" t="s">
        <v>27</v>
      </c>
      <c r="J26" t="s">
        <v>14</v>
      </c>
      <c r="K26">
        <v>1960</v>
      </c>
      <c r="L26">
        <v>1973</v>
      </c>
      <c r="M26" t="s">
        <v>74</v>
      </c>
      <c r="N26" t="s">
        <v>12</v>
      </c>
      <c r="O26" t="s">
        <v>11</v>
      </c>
      <c r="P26" t="s">
        <v>11</v>
      </c>
      <c r="Q26" t="s">
        <v>12</v>
      </c>
      <c r="R26" t="s">
        <v>12</v>
      </c>
      <c r="S26" t="s">
        <v>12</v>
      </c>
      <c r="T26" t="s">
        <v>11</v>
      </c>
      <c r="U26" t="s">
        <v>126</v>
      </c>
      <c r="V26" t="s">
        <v>24</v>
      </c>
      <c r="W26" t="s">
        <v>8</v>
      </c>
      <c r="Y26" s="3" t="s">
        <v>125</v>
      </c>
      <c r="AA26" s="9" t="s">
        <v>7</v>
      </c>
      <c r="AB26" t="s">
        <v>124</v>
      </c>
      <c r="AC26" t="s">
        <v>123</v>
      </c>
      <c r="AD26" t="s">
        <v>4</v>
      </c>
      <c r="AE26" s="1" t="s">
        <v>122</v>
      </c>
      <c r="AF26" s="17" t="s">
        <v>20</v>
      </c>
      <c r="AG26" s="51" t="s">
        <v>121</v>
      </c>
      <c r="AH26" s="51"/>
      <c r="AI26" s="51"/>
      <c r="AJ26" s="51"/>
    </row>
    <row r="27" spans="1:38" ht="104.25" customHeight="1" x14ac:dyDescent="0.3">
      <c r="A27" s="13" t="s">
        <v>120</v>
      </c>
      <c r="B27" s="13" t="s">
        <v>119</v>
      </c>
      <c r="C27" s="13" t="s">
        <v>119</v>
      </c>
      <c r="D27" s="13" t="s">
        <v>16</v>
      </c>
      <c r="E27" s="13" t="s">
        <v>118</v>
      </c>
      <c r="F27" s="15">
        <v>13057.3</v>
      </c>
      <c r="G27" s="13">
        <v>685883</v>
      </c>
      <c r="H27" s="13">
        <v>6183267</v>
      </c>
      <c r="I27" s="13" t="s">
        <v>27</v>
      </c>
      <c r="J27" s="13" t="s">
        <v>14</v>
      </c>
      <c r="K27" s="13">
        <v>1970</v>
      </c>
      <c r="L27" s="13">
        <v>1978</v>
      </c>
      <c r="M27" s="13" t="s">
        <v>26</v>
      </c>
      <c r="N27" s="13" t="s">
        <v>13</v>
      </c>
      <c r="O27" s="13" t="s">
        <v>13</v>
      </c>
      <c r="P27" s="13" t="s">
        <v>13</v>
      </c>
      <c r="Q27" s="13" t="s">
        <v>12</v>
      </c>
      <c r="R27" s="13" t="s">
        <v>11</v>
      </c>
      <c r="S27" s="13" t="s">
        <v>12</v>
      </c>
      <c r="T27" s="13" t="s">
        <v>11</v>
      </c>
      <c r="U27" s="13" t="s">
        <v>117</v>
      </c>
      <c r="V27" s="13" t="s">
        <v>24</v>
      </c>
      <c r="W27" s="13" t="s">
        <v>8</v>
      </c>
      <c r="X27" s="22" t="s">
        <v>116</v>
      </c>
      <c r="Y27" s="21"/>
      <c r="Z27" s="20"/>
      <c r="AA27" s="9" t="s">
        <v>7</v>
      </c>
      <c r="AB27" t="s">
        <v>115</v>
      </c>
      <c r="AC27" t="s">
        <v>114</v>
      </c>
      <c r="AD27" t="s">
        <v>113</v>
      </c>
      <c r="AE27" s="1" t="s">
        <v>112</v>
      </c>
      <c r="AF27" s="17" t="s">
        <v>20</v>
      </c>
      <c r="AG27" s="51" t="s">
        <v>111</v>
      </c>
      <c r="AH27" s="51"/>
      <c r="AI27" s="51"/>
      <c r="AJ27" s="51"/>
    </row>
    <row r="28" spans="1:38" ht="86.4" x14ac:dyDescent="0.3">
      <c r="A28" s="13" t="s">
        <v>110</v>
      </c>
      <c r="B28" s="13" t="s">
        <v>109</v>
      </c>
      <c r="C28" s="13" t="s">
        <v>13</v>
      </c>
      <c r="D28" s="13" t="s">
        <v>16</v>
      </c>
      <c r="E28" s="13" t="s">
        <v>108</v>
      </c>
      <c r="F28" s="15">
        <v>11515.1</v>
      </c>
      <c r="G28" s="13">
        <v>706034</v>
      </c>
      <c r="H28" s="13">
        <v>6205096</v>
      </c>
      <c r="I28" s="13" t="s">
        <v>27</v>
      </c>
      <c r="J28" s="13" t="s">
        <v>14</v>
      </c>
      <c r="K28" s="13" t="s">
        <v>13</v>
      </c>
      <c r="L28" s="13" t="s">
        <v>13</v>
      </c>
      <c r="M28" s="13" t="s">
        <v>13</v>
      </c>
      <c r="N28" s="13" t="s">
        <v>13</v>
      </c>
      <c r="O28" s="13" t="s">
        <v>13</v>
      </c>
      <c r="P28" s="13" t="s">
        <v>13</v>
      </c>
      <c r="Q28" s="13" t="s">
        <v>12</v>
      </c>
      <c r="R28" s="13" t="s">
        <v>12</v>
      </c>
      <c r="S28" s="13" t="s">
        <v>12</v>
      </c>
      <c r="T28" s="13" t="s">
        <v>11</v>
      </c>
      <c r="U28" s="13" t="s">
        <v>10</v>
      </c>
      <c r="V28" s="13" t="s">
        <v>24</v>
      </c>
      <c r="W28" s="13" t="s">
        <v>8</v>
      </c>
      <c r="X28" s="22" t="s">
        <v>107</v>
      </c>
      <c r="Y28" s="21"/>
      <c r="Z28" s="20"/>
      <c r="AA28" s="13" t="s">
        <v>4</v>
      </c>
      <c r="AB28" t="s">
        <v>106</v>
      </c>
      <c r="AC28" t="s">
        <v>98</v>
      </c>
      <c r="AD28" t="s">
        <v>4</v>
      </c>
      <c r="AE28" s="1" t="s">
        <v>105</v>
      </c>
      <c r="AF28" s="7" t="s">
        <v>2</v>
      </c>
      <c r="AG28" s="51" t="s">
        <v>104</v>
      </c>
      <c r="AH28" s="51"/>
      <c r="AI28" s="51"/>
      <c r="AJ28" s="51"/>
      <c r="AK28">
        <v>60</v>
      </c>
      <c r="AL28" s="6" t="s">
        <v>0</v>
      </c>
    </row>
    <row r="29" spans="1:38" ht="122.25" customHeight="1" x14ac:dyDescent="0.3">
      <c r="A29" t="s">
        <v>103</v>
      </c>
      <c r="B29" t="s">
        <v>102</v>
      </c>
      <c r="C29" t="s">
        <v>102</v>
      </c>
      <c r="D29" t="s">
        <v>16</v>
      </c>
      <c r="E29" t="s">
        <v>101</v>
      </c>
      <c r="F29" s="10">
        <v>9455.76</v>
      </c>
      <c r="G29">
        <v>716110</v>
      </c>
      <c r="H29">
        <v>6195004</v>
      </c>
      <c r="I29" t="s">
        <v>27</v>
      </c>
      <c r="J29" t="s">
        <v>14</v>
      </c>
      <c r="K29" t="s">
        <v>13</v>
      </c>
      <c r="L29" t="s">
        <v>13</v>
      </c>
      <c r="M29" t="s">
        <v>13</v>
      </c>
      <c r="N29" t="s">
        <v>12</v>
      </c>
      <c r="O29" t="s">
        <v>12</v>
      </c>
      <c r="P29" t="s">
        <v>11</v>
      </c>
      <c r="Q29" t="s">
        <v>12</v>
      </c>
      <c r="R29" t="s">
        <v>11</v>
      </c>
      <c r="S29" t="s">
        <v>12</v>
      </c>
      <c r="T29" t="s">
        <v>11</v>
      </c>
      <c r="U29" t="s">
        <v>100</v>
      </c>
      <c r="V29" t="s">
        <v>24</v>
      </c>
      <c r="W29" t="s">
        <v>8</v>
      </c>
      <c r="AA29" s="9" t="s">
        <v>7</v>
      </c>
      <c r="AB29" t="s">
        <v>99</v>
      </c>
      <c r="AC29" t="s">
        <v>98</v>
      </c>
      <c r="AD29" t="s">
        <v>4</v>
      </c>
      <c r="AE29" s="1" t="s">
        <v>97</v>
      </c>
      <c r="AF29" s="23" t="s">
        <v>96</v>
      </c>
      <c r="AG29" s="51" t="s">
        <v>95</v>
      </c>
      <c r="AH29" s="51"/>
      <c r="AI29" s="51"/>
      <c r="AJ29" s="51"/>
      <c r="AK29">
        <v>57</v>
      </c>
      <c r="AL29" s="6" t="s">
        <v>0</v>
      </c>
    </row>
    <row r="30" spans="1:38" ht="133.5" customHeight="1" x14ac:dyDescent="0.3">
      <c r="A30" s="13" t="s">
        <v>94</v>
      </c>
      <c r="B30" s="13" t="s">
        <v>93</v>
      </c>
      <c r="C30" s="13" t="s">
        <v>13</v>
      </c>
      <c r="D30" s="13" t="s">
        <v>92</v>
      </c>
      <c r="E30" s="13" t="s">
        <v>13</v>
      </c>
      <c r="F30" s="15">
        <v>8575.56</v>
      </c>
      <c r="G30" s="13">
        <v>705204</v>
      </c>
      <c r="H30" s="13">
        <v>6171127</v>
      </c>
      <c r="I30" s="13" t="s">
        <v>27</v>
      </c>
      <c r="J30" s="13" t="s">
        <v>14</v>
      </c>
      <c r="K30" s="13" t="s">
        <v>13</v>
      </c>
      <c r="L30" s="13" t="s">
        <v>13</v>
      </c>
      <c r="M30" s="13" t="s">
        <v>13</v>
      </c>
      <c r="N30" s="13" t="s">
        <v>12</v>
      </c>
      <c r="O30" s="13" t="s">
        <v>12</v>
      </c>
      <c r="P30" s="13" t="s">
        <v>11</v>
      </c>
      <c r="Q30" s="13" t="s">
        <v>12</v>
      </c>
      <c r="R30" s="13" t="s">
        <v>12</v>
      </c>
      <c r="S30" s="13" t="s">
        <v>12</v>
      </c>
      <c r="T30" s="13" t="s">
        <v>11</v>
      </c>
      <c r="U30" s="13" t="s">
        <v>91</v>
      </c>
      <c r="V30" s="13" t="s">
        <v>24</v>
      </c>
      <c r="W30" s="13" t="s">
        <v>8</v>
      </c>
      <c r="X30" s="22" t="s">
        <v>90</v>
      </c>
      <c r="Y30" s="21"/>
      <c r="Z30" s="20"/>
      <c r="AA30" s="19" t="s">
        <v>4</v>
      </c>
      <c r="AB30" s="18" t="s">
        <v>89</v>
      </c>
      <c r="AC30" t="s">
        <v>88</v>
      </c>
      <c r="AD30" s="18" t="s">
        <v>4</v>
      </c>
      <c r="AE30" s="1" t="s">
        <v>87</v>
      </c>
      <c r="AF30" s="12" t="s">
        <v>20</v>
      </c>
      <c r="AG30" s="51" t="s">
        <v>86</v>
      </c>
      <c r="AH30" s="51"/>
      <c r="AI30" s="51"/>
      <c r="AJ30" s="51"/>
      <c r="AK30" t="s">
        <v>0</v>
      </c>
      <c r="AL30" t="s">
        <v>0</v>
      </c>
    </row>
    <row r="31" spans="1:38" ht="105.75" customHeight="1" x14ac:dyDescent="0.3">
      <c r="A31" t="s">
        <v>85</v>
      </c>
      <c r="B31" t="s">
        <v>84</v>
      </c>
      <c r="C31" t="s">
        <v>84</v>
      </c>
      <c r="D31" t="s">
        <v>16</v>
      </c>
      <c r="E31" t="s">
        <v>83</v>
      </c>
      <c r="F31" s="10">
        <v>8209.41</v>
      </c>
      <c r="G31">
        <v>721588</v>
      </c>
      <c r="H31">
        <v>6189211</v>
      </c>
      <c r="I31" t="s">
        <v>82</v>
      </c>
      <c r="J31" t="s">
        <v>81</v>
      </c>
      <c r="K31">
        <v>1965</v>
      </c>
      <c r="L31">
        <v>1972</v>
      </c>
      <c r="M31" t="s">
        <v>13</v>
      </c>
      <c r="N31" t="s">
        <v>13</v>
      </c>
      <c r="O31" t="s">
        <v>13</v>
      </c>
      <c r="P31" t="s">
        <v>13</v>
      </c>
      <c r="Q31" t="s">
        <v>12</v>
      </c>
      <c r="R31" t="s">
        <v>12</v>
      </c>
      <c r="S31" t="s">
        <v>12</v>
      </c>
      <c r="T31" t="s">
        <v>11</v>
      </c>
      <c r="U31" t="s">
        <v>47</v>
      </c>
      <c r="V31" t="s">
        <v>24</v>
      </c>
      <c r="W31" t="s">
        <v>8</v>
      </c>
      <c r="AA31" s="9" t="s">
        <v>7</v>
      </c>
      <c r="AB31" t="s">
        <v>80</v>
      </c>
      <c r="AC31" t="s">
        <v>5</v>
      </c>
      <c r="AD31" t="s">
        <v>4</v>
      </c>
      <c r="AE31" s="1" t="s">
        <v>79</v>
      </c>
      <c r="AF31" s="17" t="s">
        <v>20</v>
      </c>
      <c r="AG31" s="51" t="s">
        <v>78</v>
      </c>
      <c r="AH31" s="51"/>
      <c r="AI31" s="51"/>
      <c r="AJ31" s="51"/>
      <c r="AK31">
        <v>48.5</v>
      </c>
      <c r="AL31" s="11">
        <f>105000000/1000</f>
        <v>105000</v>
      </c>
    </row>
    <row r="32" spans="1:38" ht="117.75" customHeight="1" x14ac:dyDescent="0.3">
      <c r="A32" t="s">
        <v>77</v>
      </c>
      <c r="B32" t="s">
        <v>76</v>
      </c>
      <c r="C32" t="s">
        <v>76</v>
      </c>
      <c r="D32" t="s">
        <v>16</v>
      </c>
      <c r="E32" t="s">
        <v>75</v>
      </c>
      <c r="F32" s="10">
        <v>8065.31</v>
      </c>
      <c r="G32">
        <v>708232</v>
      </c>
      <c r="H32">
        <v>6217625</v>
      </c>
      <c r="I32" t="s">
        <v>27</v>
      </c>
      <c r="J32" t="s">
        <v>14</v>
      </c>
      <c r="K32" t="s">
        <v>13</v>
      </c>
      <c r="L32">
        <v>1973</v>
      </c>
      <c r="M32" t="s">
        <v>74</v>
      </c>
      <c r="N32" t="s">
        <v>11</v>
      </c>
      <c r="O32" t="s">
        <v>12</v>
      </c>
      <c r="P32" t="s">
        <v>11</v>
      </c>
      <c r="Q32" t="s">
        <v>12</v>
      </c>
      <c r="R32" t="s">
        <v>11</v>
      </c>
      <c r="S32" t="s">
        <v>12</v>
      </c>
      <c r="T32" t="s">
        <v>11</v>
      </c>
      <c r="U32" t="s">
        <v>47</v>
      </c>
      <c r="V32" t="s">
        <v>24</v>
      </c>
      <c r="W32" t="s">
        <v>8</v>
      </c>
      <c r="Y32" s="3" t="s">
        <v>73</v>
      </c>
      <c r="AA32" s="13" t="s">
        <v>4</v>
      </c>
      <c r="AB32" t="s">
        <v>72</v>
      </c>
      <c r="AC32" t="s">
        <v>53</v>
      </c>
      <c r="AD32" t="s">
        <v>7</v>
      </c>
      <c r="AE32" s="1" t="s">
        <v>71</v>
      </c>
      <c r="AF32" s="17" t="s">
        <v>20</v>
      </c>
      <c r="AG32" s="51" t="s">
        <v>70</v>
      </c>
      <c r="AH32" s="51"/>
      <c r="AI32" s="51"/>
      <c r="AJ32" s="51"/>
      <c r="AK32">
        <v>49.5</v>
      </c>
      <c r="AL32" s="11">
        <f>27000000/1000</f>
        <v>27000</v>
      </c>
    </row>
    <row r="33" spans="1:38" ht="91.5" customHeight="1" x14ac:dyDescent="0.3">
      <c r="A33" s="13" t="s">
        <v>69</v>
      </c>
      <c r="B33" s="13" t="s">
        <v>68</v>
      </c>
      <c r="C33" s="13" t="s">
        <v>68</v>
      </c>
      <c r="D33" s="13" t="s">
        <v>16</v>
      </c>
      <c r="E33" s="13" t="s">
        <v>13</v>
      </c>
      <c r="F33" s="15">
        <v>7068.03</v>
      </c>
      <c r="G33" s="13">
        <v>711177</v>
      </c>
      <c r="H33" s="13">
        <v>6169618</v>
      </c>
      <c r="I33" s="13" t="s">
        <v>27</v>
      </c>
      <c r="J33" s="13" t="s">
        <v>14</v>
      </c>
      <c r="K33" s="13" t="s">
        <v>13</v>
      </c>
      <c r="L33" s="13" t="s">
        <v>13</v>
      </c>
      <c r="M33" s="13" t="s">
        <v>13</v>
      </c>
      <c r="N33" s="13" t="s">
        <v>13</v>
      </c>
      <c r="O33" s="13" t="s">
        <v>13</v>
      </c>
      <c r="P33" s="13" t="s">
        <v>13</v>
      </c>
      <c r="Q33" s="13" t="s">
        <v>12</v>
      </c>
      <c r="R33" s="13" t="s">
        <v>12</v>
      </c>
      <c r="S33" s="13" t="s">
        <v>12</v>
      </c>
      <c r="T33" s="13" t="s">
        <v>11</v>
      </c>
      <c r="U33" s="13" t="s">
        <v>25</v>
      </c>
      <c r="V33" s="13" t="s">
        <v>24</v>
      </c>
      <c r="W33" s="13" t="s">
        <v>8</v>
      </c>
      <c r="X33" s="22" t="s">
        <v>67</v>
      </c>
      <c r="Y33" s="21"/>
      <c r="Z33" s="20"/>
      <c r="AA33" s="19" t="s">
        <v>4</v>
      </c>
      <c r="AB33" s="18" t="s">
        <v>66</v>
      </c>
      <c r="AC33" s="18" t="s">
        <v>65</v>
      </c>
      <c r="AD33" s="18" t="s">
        <v>4</v>
      </c>
      <c r="AE33" s="1" t="s">
        <v>64</v>
      </c>
      <c r="AF33" s="7" t="s">
        <v>2</v>
      </c>
      <c r="AG33" s="51" t="s">
        <v>63</v>
      </c>
      <c r="AH33" s="51"/>
      <c r="AI33" s="51"/>
      <c r="AJ33" s="51"/>
      <c r="AK33">
        <v>52</v>
      </c>
      <c r="AL33" s="11">
        <f>22500000/1000</f>
        <v>22500</v>
      </c>
    </row>
    <row r="34" spans="1:38" ht="73.5" customHeight="1" x14ac:dyDescent="0.3">
      <c r="A34" t="s">
        <v>62</v>
      </c>
      <c r="B34" t="s">
        <v>61</v>
      </c>
      <c r="C34" t="s">
        <v>13</v>
      </c>
      <c r="D34" t="s">
        <v>16</v>
      </c>
      <c r="E34" t="s">
        <v>13</v>
      </c>
      <c r="F34" s="10">
        <v>6479.03</v>
      </c>
      <c r="G34">
        <v>696282</v>
      </c>
      <c r="H34">
        <v>6186395</v>
      </c>
      <c r="I34" t="s">
        <v>38</v>
      </c>
      <c r="J34" t="s">
        <v>14</v>
      </c>
      <c r="K34">
        <v>1978</v>
      </c>
      <c r="L34">
        <v>1982</v>
      </c>
      <c r="M34" t="s">
        <v>13</v>
      </c>
      <c r="N34" t="s">
        <v>11</v>
      </c>
      <c r="O34" t="s">
        <v>12</v>
      </c>
      <c r="P34" t="s">
        <v>11</v>
      </c>
      <c r="Q34" t="s">
        <v>12</v>
      </c>
      <c r="R34" t="s">
        <v>11</v>
      </c>
      <c r="S34" t="s">
        <v>12</v>
      </c>
      <c r="T34" t="s">
        <v>11</v>
      </c>
      <c r="U34" t="s">
        <v>25</v>
      </c>
      <c r="V34" t="s">
        <v>24</v>
      </c>
      <c r="W34" t="s">
        <v>8</v>
      </c>
      <c r="AA34" s="9" t="s">
        <v>7</v>
      </c>
      <c r="AB34" t="s">
        <v>60</v>
      </c>
      <c r="AC34" t="s">
        <v>22</v>
      </c>
      <c r="AD34" t="s">
        <v>4</v>
      </c>
      <c r="AE34" s="1" t="s">
        <v>59</v>
      </c>
      <c r="AF34" s="17" t="s">
        <v>20</v>
      </c>
      <c r="AG34" s="51" t="s">
        <v>58</v>
      </c>
      <c r="AH34" s="51"/>
      <c r="AI34" s="51"/>
      <c r="AJ34" s="51"/>
      <c r="AK34" s="6">
        <v>36</v>
      </c>
      <c r="AL34" s="6" t="s">
        <v>0</v>
      </c>
    </row>
    <row r="35" spans="1:38" ht="123" customHeight="1" x14ac:dyDescent="0.3">
      <c r="A35" t="s">
        <v>57</v>
      </c>
      <c r="B35" t="s">
        <v>56</v>
      </c>
      <c r="C35" t="s">
        <v>13</v>
      </c>
      <c r="D35" t="s">
        <v>16</v>
      </c>
      <c r="E35" t="s">
        <v>55</v>
      </c>
      <c r="F35" s="10">
        <v>6451.2</v>
      </c>
      <c r="G35">
        <v>718802</v>
      </c>
      <c r="H35">
        <v>6174464</v>
      </c>
      <c r="I35" t="s">
        <v>15</v>
      </c>
      <c r="J35" t="s">
        <v>14</v>
      </c>
      <c r="K35" t="s">
        <v>13</v>
      </c>
      <c r="L35" t="s">
        <v>13</v>
      </c>
      <c r="M35" t="s">
        <v>13</v>
      </c>
      <c r="N35" t="s">
        <v>11</v>
      </c>
      <c r="O35" t="s">
        <v>11</v>
      </c>
      <c r="P35" t="s">
        <v>11</v>
      </c>
      <c r="Q35" t="s">
        <v>12</v>
      </c>
      <c r="R35" t="s">
        <v>12</v>
      </c>
      <c r="S35" t="s">
        <v>11</v>
      </c>
      <c r="T35" t="s">
        <v>11</v>
      </c>
      <c r="U35" t="s">
        <v>47</v>
      </c>
      <c r="V35" t="s">
        <v>24</v>
      </c>
      <c r="W35" t="s">
        <v>8</v>
      </c>
      <c r="AA35" s="9" t="s">
        <v>7</v>
      </c>
      <c r="AB35" t="s">
        <v>54</v>
      </c>
      <c r="AC35" t="s">
        <v>53</v>
      </c>
      <c r="AD35" t="s">
        <v>4</v>
      </c>
      <c r="AE35" s="1" t="s">
        <v>52</v>
      </c>
      <c r="AF35" s="12" t="s">
        <v>20</v>
      </c>
      <c r="AG35" s="51" t="s">
        <v>51</v>
      </c>
      <c r="AH35" s="51"/>
      <c r="AI35" s="51"/>
      <c r="AJ35" s="51"/>
    </row>
    <row r="36" spans="1:38" ht="105.75" customHeight="1" x14ac:dyDescent="0.3">
      <c r="A36" t="s">
        <v>50</v>
      </c>
      <c r="B36" t="s">
        <v>49</v>
      </c>
      <c r="C36" t="s">
        <v>13</v>
      </c>
      <c r="D36" t="s">
        <v>16</v>
      </c>
      <c r="E36" t="s">
        <v>48</v>
      </c>
      <c r="F36" s="10">
        <v>6269.83</v>
      </c>
      <c r="G36">
        <v>706184</v>
      </c>
      <c r="H36">
        <v>6203429</v>
      </c>
      <c r="I36" t="s">
        <v>27</v>
      </c>
      <c r="J36" t="s">
        <v>14</v>
      </c>
      <c r="K36" t="s">
        <v>13</v>
      </c>
      <c r="L36" t="s">
        <v>13</v>
      </c>
      <c r="M36" t="s">
        <v>13</v>
      </c>
      <c r="N36" t="s">
        <v>11</v>
      </c>
      <c r="O36" t="s">
        <v>12</v>
      </c>
      <c r="P36" t="s">
        <v>11</v>
      </c>
      <c r="Q36" t="s">
        <v>12</v>
      </c>
      <c r="R36" t="s">
        <v>12</v>
      </c>
      <c r="S36" t="s">
        <v>12</v>
      </c>
      <c r="T36" t="s">
        <v>11</v>
      </c>
      <c r="U36" t="s">
        <v>47</v>
      </c>
      <c r="V36" t="s">
        <v>24</v>
      </c>
      <c r="W36" t="s">
        <v>8</v>
      </c>
      <c r="AA36" s="9" t="s">
        <v>7</v>
      </c>
      <c r="AB36" t="s">
        <v>46</v>
      </c>
      <c r="AC36" t="s">
        <v>45</v>
      </c>
      <c r="AD36" t="s">
        <v>44</v>
      </c>
      <c r="AE36" s="1" t="s">
        <v>43</v>
      </c>
      <c r="AF36" s="12" t="s">
        <v>20</v>
      </c>
      <c r="AG36" s="51" t="s">
        <v>42</v>
      </c>
      <c r="AH36" s="51"/>
      <c r="AI36" s="51"/>
      <c r="AJ36" s="51"/>
    </row>
    <row r="37" spans="1:38" ht="166.5" customHeight="1" x14ac:dyDescent="0.3">
      <c r="A37" s="13" t="s">
        <v>41</v>
      </c>
      <c r="B37" s="13" t="s">
        <v>40</v>
      </c>
      <c r="C37" s="13" t="s">
        <v>40</v>
      </c>
      <c r="D37" s="13" t="s">
        <v>16</v>
      </c>
      <c r="E37" s="13" t="s">
        <v>39</v>
      </c>
      <c r="F37" s="15">
        <v>2283.59</v>
      </c>
      <c r="G37" s="13">
        <v>716656</v>
      </c>
      <c r="H37" s="13">
        <v>6194888</v>
      </c>
      <c r="I37" s="13" t="s">
        <v>38</v>
      </c>
      <c r="J37" s="13" t="s">
        <v>14</v>
      </c>
      <c r="K37" s="13">
        <v>1893</v>
      </c>
      <c r="L37" s="13">
        <v>1990</v>
      </c>
      <c r="M37" s="13" t="s">
        <v>13</v>
      </c>
      <c r="N37" s="13" t="s">
        <v>11</v>
      </c>
      <c r="O37" s="13" t="s">
        <v>12</v>
      </c>
      <c r="P37" s="13" t="s">
        <v>11</v>
      </c>
      <c r="Q37" s="13" t="s">
        <v>12</v>
      </c>
      <c r="R37" s="13" t="s">
        <v>12</v>
      </c>
      <c r="S37" s="13" t="s">
        <v>12</v>
      </c>
      <c r="T37" s="13" t="s">
        <v>11</v>
      </c>
      <c r="U37" s="13" t="s">
        <v>37</v>
      </c>
      <c r="V37" s="13" t="s">
        <v>24</v>
      </c>
      <c r="W37" s="13" t="s">
        <v>8</v>
      </c>
      <c r="X37" s="14" t="s">
        <v>36</v>
      </c>
      <c r="Y37" s="13" t="s">
        <v>35</v>
      </c>
      <c r="Z37" s="13"/>
      <c r="AA37" s="9" t="s">
        <v>7</v>
      </c>
      <c r="AB37" s="8" t="s">
        <v>6</v>
      </c>
      <c r="AC37" s="8" t="s">
        <v>34</v>
      </c>
      <c r="AD37" s="8" t="s">
        <v>33</v>
      </c>
      <c r="AE37" s="6" t="s">
        <v>32</v>
      </c>
      <c r="AF37" s="12" t="s">
        <v>20</v>
      </c>
      <c r="AG37" s="51" t="s">
        <v>31</v>
      </c>
      <c r="AH37" s="51"/>
      <c r="AI37" s="51"/>
      <c r="AJ37" s="51"/>
      <c r="AK37">
        <v>101.5</v>
      </c>
      <c r="AL37" s="16">
        <f>13701540/1000</f>
        <v>13701.54</v>
      </c>
    </row>
    <row r="38" spans="1:38" ht="140.25" customHeight="1" x14ac:dyDescent="0.3">
      <c r="A38" s="13" t="s">
        <v>30</v>
      </c>
      <c r="B38" s="13" t="s">
        <v>29</v>
      </c>
      <c r="C38" s="13" t="s">
        <v>29</v>
      </c>
      <c r="D38" s="13" t="s">
        <v>16</v>
      </c>
      <c r="E38" s="13" t="s">
        <v>28</v>
      </c>
      <c r="F38" s="15">
        <v>3453.65</v>
      </c>
      <c r="G38" s="13">
        <v>713387</v>
      </c>
      <c r="H38" s="13">
        <v>6208018</v>
      </c>
      <c r="I38" s="13" t="s">
        <v>27</v>
      </c>
      <c r="J38" s="13" t="s">
        <v>14</v>
      </c>
      <c r="K38" s="13" t="s">
        <v>13</v>
      </c>
      <c r="L38" s="13" t="s">
        <v>13</v>
      </c>
      <c r="M38" s="13" t="s">
        <v>26</v>
      </c>
      <c r="N38" s="13" t="s">
        <v>13</v>
      </c>
      <c r="O38" s="13" t="s">
        <v>13</v>
      </c>
      <c r="P38" s="13" t="s">
        <v>13</v>
      </c>
      <c r="Q38" s="13" t="s">
        <v>12</v>
      </c>
      <c r="R38" s="13" t="s">
        <v>12</v>
      </c>
      <c r="S38" s="13" t="s">
        <v>12</v>
      </c>
      <c r="T38" s="13" t="s">
        <v>11</v>
      </c>
      <c r="U38" s="13" t="s">
        <v>25</v>
      </c>
      <c r="V38" s="13" t="s">
        <v>24</v>
      </c>
      <c r="W38" s="13" t="s">
        <v>8</v>
      </c>
      <c r="X38" s="14" t="s">
        <v>23</v>
      </c>
      <c r="Y38" s="13"/>
      <c r="Z38" s="13"/>
      <c r="AA38" s="9" t="s">
        <v>7</v>
      </c>
      <c r="AB38" s="8" t="s">
        <v>6</v>
      </c>
      <c r="AC38" s="8" t="s">
        <v>22</v>
      </c>
      <c r="AD38" s="8" t="s">
        <v>4</v>
      </c>
      <c r="AE38" s="6" t="s">
        <v>21</v>
      </c>
      <c r="AF38" s="12" t="s">
        <v>20</v>
      </c>
      <c r="AG38" s="51" t="s">
        <v>19</v>
      </c>
      <c r="AH38" s="51"/>
      <c r="AI38" s="51"/>
      <c r="AJ38" s="51"/>
      <c r="AK38">
        <v>71</v>
      </c>
      <c r="AL38" s="11">
        <f>30000000/1000</f>
        <v>30000</v>
      </c>
    </row>
    <row r="39" spans="1:38" ht="33.75" customHeight="1" x14ac:dyDescent="0.3">
      <c r="A39" t="s">
        <v>18</v>
      </c>
      <c r="B39" t="s">
        <v>17</v>
      </c>
      <c r="C39" t="s">
        <v>13</v>
      </c>
      <c r="D39" t="s">
        <v>16</v>
      </c>
      <c r="E39" t="s">
        <v>13</v>
      </c>
      <c r="F39" s="10">
        <v>3811.71</v>
      </c>
      <c r="G39">
        <v>705492</v>
      </c>
      <c r="H39">
        <v>6203058</v>
      </c>
      <c r="I39" t="s">
        <v>15</v>
      </c>
      <c r="J39" t="s">
        <v>14</v>
      </c>
      <c r="K39" t="s">
        <v>13</v>
      </c>
      <c r="L39" t="s">
        <v>13</v>
      </c>
      <c r="M39" t="s">
        <v>13</v>
      </c>
      <c r="N39" t="s">
        <v>13</v>
      </c>
      <c r="O39" t="s">
        <v>13</v>
      </c>
      <c r="P39" t="s">
        <v>13</v>
      </c>
      <c r="Q39" t="s">
        <v>12</v>
      </c>
      <c r="R39" t="s">
        <v>12</v>
      </c>
      <c r="S39" t="s">
        <v>12</v>
      </c>
      <c r="T39" t="s">
        <v>11</v>
      </c>
      <c r="U39" t="s">
        <v>10</v>
      </c>
      <c r="V39" t="s">
        <v>9</v>
      </c>
      <c r="W39" t="s">
        <v>8</v>
      </c>
      <c r="X39"/>
      <c r="Y39"/>
      <c r="Z39"/>
      <c r="AA39" s="9" t="s">
        <v>7</v>
      </c>
      <c r="AB39" s="8" t="s">
        <v>6</v>
      </c>
      <c r="AC39" s="8" t="s">
        <v>5</v>
      </c>
      <c r="AD39" s="8" t="s">
        <v>4</v>
      </c>
      <c r="AE39" s="6" t="s">
        <v>3</v>
      </c>
      <c r="AF39" s="7" t="s">
        <v>2</v>
      </c>
      <c r="AG39" s="52" t="s">
        <v>1</v>
      </c>
      <c r="AH39" s="52"/>
      <c r="AI39" s="52"/>
      <c r="AJ39" s="52"/>
      <c r="AK39" s="6" t="s">
        <v>0</v>
      </c>
      <c r="AL39" s="5">
        <f>17152695/1000</f>
        <v>17152.695</v>
      </c>
    </row>
    <row r="40" spans="1:38" x14ac:dyDescent="0.3">
      <c r="AF40">
        <f>39-3</f>
        <v>36</v>
      </c>
    </row>
  </sheetData>
  <sheetProtection sheet="1" objects="1" scenarios="1"/>
  <mergeCells count="40">
    <mergeCell ref="A1:Z1"/>
    <mergeCell ref="AA1:AE1"/>
    <mergeCell ref="AF1:AL1"/>
    <mergeCell ref="AM1:AQ1"/>
    <mergeCell ref="AG4:AJ4"/>
    <mergeCell ref="AG5:AJ5"/>
    <mergeCell ref="AG6:AJ6"/>
    <mergeCell ref="AG7:AJ7"/>
    <mergeCell ref="AG8:AJ8"/>
    <mergeCell ref="AG9:AJ9"/>
    <mergeCell ref="AG10:AJ10"/>
    <mergeCell ref="AG11:AJ11"/>
    <mergeCell ref="AG12:AJ12"/>
    <mergeCell ref="AG13:AJ13"/>
    <mergeCell ref="AG14:AJ14"/>
    <mergeCell ref="AG15:AJ15"/>
    <mergeCell ref="AG16:AJ16"/>
    <mergeCell ref="AG17:AJ17"/>
    <mergeCell ref="AG18:AJ18"/>
    <mergeCell ref="AG19:AJ19"/>
    <mergeCell ref="AG20:AJ20"/>
    <mergeCell ref="AG21:AJ21"/>
    <mergeCell ref="AG22:AJ22"/>
    <mergeCell ref="AG23:AJ23"/>
    <mergeCell ref="AG24:AJ24"/>
    <mergeCell ref="AG25:AJ25"/>
    <mergeCell ref="AG26:AJ26"/>
    <mergeCell ref="AG27:AJ27"/>
    <mergeCell ref="AG28:AJ28"/>
    <mergeCell ref="AG29:AJ29"/>
    <mergeCell ref="AG36:AJ36"/>
    <mergeCell ref="AG37:AJ37"/>
    <mergeCell ref="AG38:AJ38"/>
    <mergeCell ref="AG39:AJ39"/>
    <mergeCell ref="AG30:AJ30"/>
    <mergeCell ref="AG31:AJ31"/>
    <mergeCell ref="AG32:AJ32"/>
    <mergeCell ref="AG33:AJ33"/>
    <mergeCell ref="AG34:AJ34"/>
    <mergeCell ref="AG35:AJ35"/>
  </mergeCells>
  <conditionalFormatting sqref="AF5">
    <cfRule type="containsText" dxfId="83" priority="78" operator="containsText" text="Middel">
      <formula>NOT(ISERROR(SEARCH("Middel",AF5)))</formula>
    </cfRule>
    <cfRule type="containsText" dxfId="82" priority="79" operator="containsText" text="Mulig">
      <formula>NOT(ISERROR(SEARCH("Mulig",AF5)))</formula>
    </cfRule>
    <cfRule type="containsText" dxfId="81" priority="80" operator="containsText" text="Ikke egnet">
      <formula>NOT(ISERROR(SEARCH("Ikke egnet",AF5)))</formula>
    </cfRule>
    <cfRule type="containsText" dxfId="80" priority="81" operator="containsText" text="Egnet">
      <formula>NOT(ISERROR(SEARCH("Egnet",AF5)))</formula>
    </cfRule>
    <cfRule type="containsText" dxfId="79" priority="82" operator="containsText" text="Ikke egnet">
      <formula>NOT(ISERROR(SEARCH("Ikke egnet",AF5)))</formula>
    </cfRule>
    <cfRule type="containsText" dxfId="78" priority="83" operator="containsText" text="Egnet">
      <formula>NOT(ISERROR(SEARCH("Egnet",AF5)))</formula>
    </cfRule>
    <cfRule type="containsText" dxfId="77" priority="84" operator="containsText" text="Ikke egnet">
      <formula>NOT(ISERROR(SEARCH("Ikke egnet",AF5)))</formula>
    </cfRule>
  </conditionalFormatting>
  <conditionalFormatting sqref="AF12">
    <cfRule type="containsText" dxfId="76" priority="71" operator="containsText" text="Middel">
      <formula>NOT(ISERROR(SEARCH("Middel",AF12)))</formula>
    </cfRule>
    <cfRule type="containsText" dxfId="75" priority="72" operator="containsText" text="Mulig">
      <formula>NOT(ISERROR(SEARCH("Mulig",AF12)))</formula>
    </cfRule>
    <cfRule type="containsText" dxfId="74" priority="73" operator="containsText" text="Ikke egnet">
      <formula>NOT(ISERROR(SEARCH("Ikke egnet",AF12)))</formula>
    </cfRule>
    <cfRule type="containsText" dxfId="73" priority="74" operator="containsText" text="Egnet">
      <formula>NOT(ISERROR(SEARCH("Egnet",AF12)))</formula>
    </cfRule>
    <cfRule type="containsText" dxfId="72" priority="75" operator="containsText" text="Ikke egnet">
      <formula>NOT(ISERROR(SEARCH("Ikke egnet",AF12)))</formula>
    </cfRule>
    <cfRule type="containsText" dxfId="71" priority="76" operator="containsText" text="Egnet">
      <formula>NOT(ISERROR(SEARCH("Egnet",AF12)))</formula>
    </cfRule>
    <cfRule type="containsText" dxfId="70" priority="77" operator="containsText" text="Ikke egnet">
      <formula>NOT(ISERROR(SEARCH("Ikke egnet",AF12)))</formula>
    </cfRule>
  </conditionalFormatting>
  <conditionalFormatting sqref="AF6">
    <cfRule type="containsText" dxfId="69" priority="64" operator="containsText" text="Middel">
      <formula>NOT(ISERROR(SEARCH("Middel",AF6)))</formula>
    </cfRule>
    <cfRule type="containsText" dxfId="68" priority="65" operator="containsText" text="Mulig">
      <formula>NOT(ISERROR(SEARCH("Mulig",AF6)))</formula>
    </cfRule>
    <cfRule type="containsText" dxfId="67" priority="66" operator="containsText" text="Ikke egnet">
      <formula>NOT(ISERROR(SEARCH("Ikke egnet",AF6)))</formula>
    </cfRule>
    <cfRule type="containsText" dxfId="66" priority="67" operator="containsText" text="Egnet">
      <formula>NOT(ISERROR(SEARCH("Egnet",AF6)))</formula>
    </cfRule>
    <cfRule type="containsText" dxfId="65" priority="68" operator="containsText" text="Ikke egnet">
      <formula>NOT(ISERROR(SEARCH("Ikke egnet",AF6)))</formula>
    </cfRule>
    <cfRule type="containsText" dxfId="64" priority="69" operator="containsText" text="Egnet">
      <formula>NOT(ISERROR(SEARCH("Egnet",AF6)))</formula>
    </cfRule>
    <cfRule type="containsText" dxfId="63" priority="70" operator="containsText" text="Ikke egnet">
      <formula>NOT(ISERROR(SEARCH("Ikke egnet",AF6)))</formula>
    </cfRule>
  </conditionalFormatting>
  <conditionalFormatting sqref="AF14">
    <cfRule type="containsText" dxfId="62" priority="57" operator="containsText" text="Middel">
      <formula>NOT(ISERROR(SEARCH("Middel",AF14)))</formula>
    </cfRule>
    <cfRule type="containsText" dxfId="61" priority="58" operator="containsText" text="Mulig">
      <formula>NOT(ISERROR(SEARCH("Mulig",AF14)))</formula>
    </cfRule>
    <cfRule type="containsText" dxfId="60" priority="59" operator="containsText" text="Ikke egnet">
      <formula>NOT(ISERROR(SEARCH("Ikke egnet",AF14)))</formula>
    </cfRule>
    <cfRule type="containsText" dxfId="59" priority="60" operator="containsText" text="Egnet">
      <formula>NOT(ISERROR(SEARCH("Egnet",AF14)))</formula>
    </cfRule>
    <cfRule type="containsText" dxfId="58" priority="61" operator="containsText" text="Ikke egnet">
      <formula>NOT(ISERROR(SEARCH("Ikke egnet",AF14)))</formula>
    </cfRule>
    <cfRule type="containsText" dxfId="57" priority="62" operator="containsText" text="Egnet">
      <formula>NOT(ISERROR(SEARCH("Egnet",AF14)))</formula>
    </cfRule>
    <cfRule type="containsText" dxfId="56" priority="63" operator="containsText" text="Ikke egnet">
      <formula>NOT(ISERROR(SEARCH("Ikke egnet",AF14)))</formula>
    </cfRule>
  </conditionalFormatting>
  <conditionalFormatting sqref="AF16">
    <cfRule type="containsText" dxfId="55" priority="50" operator="containsText" text="Middel">
      <formula>NOT(ISERROR(SEARCH("Middel",AF16)))</formula>
    </cfRule>
    <cfRule type="containsText" dxfId="54" priority="51" operator="containsText" text="Mulig">
      <formula>NOT(ISERROR(SEARCH("Mulig",AF16)))</formula>
    </cfRule>
    <cfRule type="containsText" dxfId="53" priority="52" operator="containsText" text="Ikke egnet">
      <formula>NOT(ISERROR(SEARCH("Ikke egnet",AF16)))</formula>
    </cfRule>
    <cfRule type="containsText" dxfId="52" priority="53" operator="containsText" text="Egnet">
      <formula>NOT(ISERROR(SEARCH("Egnet",AF16)))</formula>
    </cfRule>
    <cfRule type="containsText" dxfId="51" priority="54" operator="containsText" text="Ikke egnet">
      <formula>NOT(ISERROR(SEARCH("Ikke egnet",AF16)))</formula>
    </cfRule>
    <cfRule type="containsText" dxfId="50" priority="55" operator="containsText" text="Egnet">
      <formula>NOT(ISERROR(SEARCH("Egnet",AF16)))</formula>
    </cfRule>
    <cfRule type="containsText" dxfId="49" priority="56" operator="containsText" text="Ikke egnet">
      <formula>NOT(ISERROR(SEARCH("Ikke egnet",AF16)))</formula>
    </cfRule>
  </conditionalFormatting>
  <conditionalFormatting sqref="AF18">
    <cfRule type="containsText" dxfId="48" priority="43" operator="containsText" text="Middel">
      <formula>NOT(ISERROR(SEARCH("Middel",AF18)))</formula>
    </cfRule>
    <cfRule type="containsText" dxfId="47" priority="44" operator="containsText" text="Mulig">
      <formula>NOT(ISERROR(SEARCH("Mulig",AF18)))</formula>
    </cfRule>
    <cfRule type="containsText" dxfId="46" priority="45" operator="containsText" text="Ikke egnet">
      <formula>NOT(ISERROR(SEARCH("Ikke egnet",AF18)))</formula>
    </cfRule>
    <cfRule type="containsText" dxfId="45" priority="46" operator="containsText" text="Egnet">
      <formula>NOT(ISERROR(SEARCH("Egnet",AF18)))</formula>
    </cfRule>
    <cfRule type="containsText" dxfId="44" priority="47" operator="containsText" text="Ikke egnet">
      <formula>NOT(ISERROR(SEARCH("Ikke egnet",AF18)))</formula>
    </cfRule>
    <cfRule type="containsText" dxfId="43" priority="48" operator="containsText" text="Egnet">
      <formula>NOT(ISERROR(SEARCH("Egnet",AF18)))</formula>
    </cfRule>
    <cfRule type="containsText" dxfId="42" priority="49" operator="containsText" text="Ikke egnet">
      <formula>NOT(ISERROR(SEARCH("Ikke egnet",AF18)))</formula>
    </cfRule>
  </conditionalFormatting>
  <conditionalFormatting sqref="AF21">
    <cfRule type="containsText" dxfId="41" priority="36" operator="containsText" text="Middel">
      <formula>NOT(ISERROR(SEARCH("Middel",AF21)))</formula>
    </cfRule>
    <cfRule type="containsText" dxfId="40" priority="37" operator="containsText" text="Mulig">
      <formula>NOT(ISERROR(SEARCH("Mulig",AF21)))</formula>
    </cfRule>
    <cfRule type="containsText" dxfId="39" priority="38" operator="containsText" text="Ikke egnet">
      <formula>NOT(ISERROR(SEARCH("Ikke egnet",AF21)))</formula>
    </cfRule>
    <cfRule type="containsText" dxfId="38" priority="39" operator="containsText" text="Egnet">
      <formula>NOT(ISERROR(SEARCH("Egnet",AF21)))</formula>
    </cfRule>
    <cfRule type="containsText" dxfId="37" priority="40" operator="containsText" text="Ikke egnet">
      <formula>NOT(ISERROR(SEARCH("Ikke egnet",AF21)))</formula>
    </cfRule>
    <cfRule type="containsText" dxfId="36" priority="41" operator="containsText" text="Egnet">
      <formula>NOT(ISERROR(SEARCH("Egnet",AF21)))</formula>
    </cfRule>
    <cfRule type="containsText" dxfId="35" priority="42" operator="containsText" text="Ikke egnet">
      <formula>NOT(ISERROR(SEARCH("Ikke egnet",AF21)))</formula>
    </cfRule>
  </conditionalFormatting>
  <conditionalFormatting sqref="AF26">
    <cfRule type="containsText" dxfId="34" priority="29" operator="containsText" text="Middel">
      <formula>NOT(ISERROR(SEARCH("Middel",AF26)))</formula>
    </cfRule>
    <cfRule type="containsText" dxfId="33" priority="30" operator="containsText" text="Mulig">
      <formula>NOT(ISERROR(SEARCH("Mulig",AF26)))</formula>
    </cfRule>
    <cfRule type="containsText" dxfId="32" priority="31" operator="containsText" text="Ikke egnet">
      <formula>NOT(ISERROR(SEARCH("Ikke egnet",AF26)))</formula>
    </cfRule>
    <cfRule type="containsText" dxfId="31" priority="32" operator="containsText" text="Egnet">
      <formula>NOT(ISERROR(SEARCH("Egnet",AF26)))</formula>
    </cfRule>
    <cfRule type="containsText" dxfId="30" priority="33" operator="containsText" text="Ikke egnet">
      <formula>NOT(ISERROR(SEARCH("Ikke egnet",AF26)))</formula>
    </cfRule>
    <cfRule type="containsText" dxfId="29" priority="34" operator="containsText" text="Egnet">
      <formula>NOT(ISERROR(SEARCH("Egnet",AF26)))</formula>
    </cfRule>
    <cfRule type="containsText" dxfId="28" priority="35" operator="containsText" text="Ikke egnet">
      <formula>NOT(ISERROR(SEARCH("Ikke egnet",AF26)))</formula>
    </cfRule>
  </conditionalFormatting>
  <conditionalFormatting sqref="AF27">
    <cfRule type="containsText" dxfId="27" priority="22" operator="containsText" text="Middel">
      <formula>NOT(ISERROR(SEARCH("Middel",AF27)))</formula>
    </cfRule>
    <cfRule type="containsText" dxfId="26" priority="23" operator="containsText" text="Mulig">
      <formula>NOT(ISERROR(SEARCH("Mulig",AF27)))</formula>
    </cfRule>
    <cfRule type="containsText" dxfId="25" priority="24" operator="containsText" text="Ikke egnet">
      <formula>NOT(ISERROR(SEARCH("Ikke egnet",AF27)))</formula>
    </cfRule>
    <cfRule type="containsText" dxfId="24" priority="25" operator="containsText" text="Egnet">
      <formula>NOT(ISERROR(SEARCH("Egnet",AF27)))</formula>
    </cfRule>
    <cfRule type="containsText" dxfId="23" priority="26" operator="containsText" text="Ikke egnet">
      <formula>NOT(ISERROR(SEARCH("Ikke egnet",AF27)))</formula>
    </cfRule>
    <cfRule type="containsText" dxfId="22" priority="27" operator="containsText" text="Egnet">
      <formula>NOT(ISERROR(SEARCH("Egnet",AF27)))</formula>
    </cfRule>
    <cfRule type="containsText" dxfId="21" priority="28" operator="containsText" text="Ikke egnet">
      <formula>NOT(ISERROR(SEARCH("Ikke egnet",AF27)))</formula>
    </cfRule>
  </conditionalFormatting>
  <conditionalFormatting sqref="AF31">
    <cfRule type="containsText" dxfId="20" priority="15" operator="containsText" text="Middel">
      <formula>NOT(ISERROR(SEARCH("Middel",AF31)))</formula>
    </cfRule>
    <cfRule type="containsText" dxfId="19" priority="16" operator="containsText" text="Mulig">
      <formula>NOT(ISERROR(SEARCH("Mulig",AF31)))</formula>
    </cfRule>
    <cfRule type="containsText" dxfId="18" priority="17" operator="containsText" text="Ikke egnet">
      <formula>NOT(ISERROR(SEARCH("Ikke egnet",AF31)))</formula>
    </cfRule>
    <cfRule type="containsText" dxfId="17" priority="18" operator="containsText" text="Egnet">
      <formula>NOT(ISERROR(SEARCH("Egnet",AF31)))</formula>
    </cfRule>
    <cfRule type="containsText" dxfId="16" priority="19" operator="containsText" text="Ikke egnet">
      <formula>NOT(ISERROR(SEARCH("Ikke egnet",AF31)))</formula>
    </cfRule>
    <cfRule type="containsText" dxfId="15" priority="20" operator="containsText" text="Egnet">
      <formula>NOT(ISERROR(SEARCH("Egnet",AF31)))</formula>
    </cfRule>
    <cfRule type="containsText" dxfId="14" priority="21" operator="containsText" text="Ikke egnet">
      <formula>NOT(ISERROR(SEARCH("Ikke egnet",AF31)))</formula>
    </cfRule>
  </conditionalFormatting>
  <conditionalFormatting sqref="AF32">
    <cfRule type="containsText" dxfId="13" priority="8" operator="containsText" text="Middel">
      <formula>NOT(ISERROR(SEARCH("Middel",AF32)))</formula>
    </cfRule>
    <cfRule type="containsText" dxfId="12" priority="9" operator="containsText" text="Mulig">
      <formula>NOT(ISERROR(SEARCH("Mulig",AF32)))</formula>
    </cfRule>
    <cfRule type="containsText" dxfId="11" priority="10" operator="containsText" text="Ikke egnet">
      <formula>NOT(ISERROR(SEARCH("Ikke egnet",AF32)))</formula>
    </cfRule>
    <cfRule type="containsText" dxfId="10" priority="11" operator="containsText" text="Egnet">
      <formula>NOT(ISERROR(SEARCH("Egnet",AF32)))</formula>
    </cfRule>
    <cfRule type="containsText" dxfId="9" priority="12" operator="containsText" text="Ikke egnet">
      <formula>NOT(ISERROR(SEARCH("Ikke egnet",AF32)))</formula>
    </cfRule>
    <cfRule type="containsText" dxfId="8" priority="13" operator="containsText" text="Egnet">
      <formula>NOT(ISERROR(SEARCH("Egnet",AF32)))</formula>
    </cfRule>
    <cfRule type="containsText" dxfId="7" priority="14" operator="containsText" text="Ikke egnet">
      <formula>NOT(ISERROR(SEARCH("Ikke egnet",AF32)))</formula>
    </cfRule>
  </conditionalFormatting>
  <conditionalFormatting sqref="AF34">
    <cfRule type="containsText" dxfId="6" priority="1" operator="containsText" text="Middel">
      <formula>NOT(ISERROR(SEARCH("Middel",AF34)))</formula>
    </cfRule>
    <cfRule type="containsText" dxfId="5" priority="2" operator="containsText" text="Mulig">
      <formula>NOT(ISERROR(SEARCH("Mulig",AF34)))</formula>
    </cfRule>
    <cfRule type="containsText" dxfId="4" priority="3" operator="containsText" text="Ikke egnet">
      <formula>NOT(ISERROR(SEARCH("Ikke egnet",AF34)))</formula>
    </cfRule>
    <cfRule type="containsText" dxfId="3" priority="4" operator="containsText" text="Egnet">
      <formula>NOT(ISERROR(SEARCH("Egnet",AF34)))</formula>
    </cfRule>
    <cfRule type="containsText" dxfId="2" priority="5" operator="containsText" text="Ikke egnet">
      <formula>NOT(ISERROR(SEARCH("Ikke egnet",AF34)))</formula>
    </cfRule>
    <cfRule type="containsText" dxfId="1" priority="6" operator="containsText" text="Egnet">
      <formula>NOT(ISERROR(SEARCH("Egnet",AF34)))</formula>
    </cfRule>
    <cfRule type="containsText" dxfId="0" priority="7" operator="containsText" text="Ikke egnet">
      <formula>NOT(ISERROR(SEARCH("Ikke egnet",AF34)))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RH (2)</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 Bang Schou Jensen</dc:creator>
  <cp:lastModifiedBy>Monica Nielsen</cp:lastModifiedBy>
  <dcterms:created xsi:type="dcterms:W3CDTF">2016-07-13T11:39:56Z</dcterms:created>
  <dcterms:modified xsi:type="dcterms:W3CDTF">2023-08-03T12:36:26Z</dcterms:modified>
  <cp:contentStatus/>
</cp:coreProperties>
</file>